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ets-my.sharepoint.com/personal/maxwell_ruppersburg_dbhdd_ga_gov/Documents/Maxwell Files/SH Documents/GHVP/Housing Support Program/Cost calculators/"/>
    </mc:Choice>
  </mc:AlternateContent>
  <xr:revisionPtr revIDLastSave="56" documentId="8_{78CC909A-10EE-4E67-9E83-2CF6AA5B6CF8}" xr6:coauthVersionLast="47" xr6:coauthVersionMax="47" xr10:uidLastSave="{12ECD0EB-932D-4AB2-B61B-CD1707F63F6A}"/>
  <bookViews>
    <workbookView xWindow="28680" yWindow="-120" windowWidth="29040" windowHeight="15720" xr2:uid="{C3ADD91C-71E4-49F4-8996-764BAC3797F6}"/>
  </bookViews>
  <sheets>
    <sheet name="Expected Billing Calculator" sheetId="1" r:id="rId1"/>
    <sheet name="BillingCalculationDetail" sheetId="2" r:id="rId2"/>
  </sheets>
  <definedNames>
    <definedName name="AvailableHrs_ActualProductivity">'Expected Billing Calculator'!$E$79</definedName>
    <definedName name="BH_SPD_FTEs_Assigned">'Expected Billing Calculator'!#REF!</definedName>
    <definedName name="BH_SPD_FTEs_Needed">'Expected Billing Calculator'!#REF!</definedName>
    <definedName name="BH_SPD_FTEs_U3">'Expected Billing Calculator'!$C$128</definedName>
    <definedName name="BH_SPD_FTEs_U4">'Expected Billing Calculator'!$C$129</definedName>
    <definedName name="BH_SPD_HrsNeeded_InClinic">'Expected Billing Calculator'!$K$42</definedName>
    <definedName name="BH_SPD_HrsNeeded_OutClinic">'Expected Billing Calculator'!$K$43</definedName>
    <definedName name="BH_SPD_PercentByU3">'Expected Billing Calculator'!$D$128</definedName>
    <definedName name="BH_SPD_PercentByU4">'Expected Billing Calculator'!$D$129</definedName>
    <definedName name="BH_SPD_PercentU4">'Expected Billing Calculator'!$D$129</definedName>
    <definedName name="BillCollectRate_Actual">'Expected Billing Calculator'!$D$111</definedName>
    <definedName name="BillCollectRate_Target">'Expected Billing Calculator'!$D$112</definedName>
    <definedName name="Dx_FTEs_Assigned">'Expected Billing Calculator'!#REF!</definedName>
    <definedName name="Dx_FTEs_Needed">'Expected Billing Calculator'!#REF!</definedName>
    <definedName name="Dx_FTEs_U3">'Expected Billing Calculator'!$C$135</definedName>
    <definedName name="Dx_HrsNeeded_InClinic">'Expected Billing Calculator'!$L$42</definedName>
    <definedName name="Dx_HrsNeeded_OutClinic">'Expected Billing Calculator'!$L$43</definedName>
    <definedName name="Percent_CMOMedicaid">'Expected Billing Calculator'!$F$105</definedName>
    <definedName name="Percent_FFSMedicaid">'Expected Billing Calculator'!$D$105</definedName>
    <definedName name="Percent_InClinic">'Expected Billing Calculator'!$E$42</definedName>
    <definedName name="Percent_OutClinic">'Expected Billing Calculator'!$E$43</definedName>
    <definedName name="Percent_Uninsured">'Expected Billing Calculator'!$E$105</definedName>
    <definedName name="_xlnm.Print_Area" localSheetId="0">'Expected Billing Calculator'!$A$2:$G$234</definedName>
    <definedName name="Supp_FTEs_U4">'Expected Billing Calculator'!$C$121</definedName>
    <definedName name="Supp_FTEs_U5">'Expected Billing Calculator'!$C$122</definedName>
    <definedName name="Supp_HrsNeeded_InClinic">'Expected Billing Calculator'!$J$42</definedName>
    <definedName name="Supp_Percent_InClinic">'Expected Billing Calculator'!$D$42</definedName>
    <definedName name="Supp_Percent_OutClnic">'Expected Billing Calculator'!$D$43</definedName>
    <definedName name="SuppAvailableHrs_ActualProd">'Expected Billing Calculator'!$D$79</definedName>
    <definedName name="Support_HrsNeeded_OutClinic">'Expected Billing Calculator'!$J$43</definedName>
    <definedName name="Support_PercentByU4">'Expected Billing Calculator'!$D$121</definedName>
    <definedName name="Support_PercentByU5">'Expected Billing Calculator'!$D$122</definedName>
    <definedName name="U3_Hr_InClnicRate">BillingCalculationDetail!$C$11</definedName>
    <definedName name="U3_Hr_OutClinicRate">BillingCalculationDetail!$D$11</definedName>
    <definedName name="U4_Hr_InClinicRate">BillingCalculationDetail!$C$12</definedName>
    <definedName name="U4_Hr_OutClinicRate">BillingCalculationDetail!$D$12</definedName>
    <definedName name="U5_Hr_InClinicRate">BillingCalculationDetail!$C$13</definedName>
    <definedName name="U5_Hr_OutClinicRate">BillingCalculationDetail!$D$13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0" i="1" l="1"/>
  <c r="C136" i="1"/>
  <c r="C123" i="1"/>
  <c r="E58" i="1" l="1"/>
  <c r="D58" i="1"/>
  <c r="H105" i="1"/>
  <c r="D36" i="1"/>
  <c r="E32" i="1" s="1"/>
  <c r="E44" i="1"/>
  <c r="D44" i="1"/>
  <c r="E33" i="1" l="1"/>
  <c r="E25" i="1"/>
  <c r="E26" i="1"/>
  <c r="E27" i="1"/>
  <c r="E28" i="1"/>
  <c r="E29" i="1"/>
  <c r="E30" i="1"/>
  <c r="E31" i="1"/>
  <c r="H25" i="1"/>
  <c r="I25" i="1" s="1"/>
  <c r="K25" i="1"/>
  <c r="M25" i="1"/>
  <c r="H26" i="1"/>
  <c r="I26" i="1" s="1"/>
  <c r="K26" i="1"/>
  <c r="M26" i="1"/>
  <c r="N26" i="1" s="1"/>
  <c r="H27" i="1"/>
  <c r="I27" i="1" s="1"/>
  <c r="K27" i="1"/>
  <c r="M27" i="1"/>
  <c r="N27" i="1" s="1"/>
  <c r="H28" i="1"/>
  <c r="I28" i="1" s="1"/>
  <c r="K28" i="1"/>
  <c r="M28" i="1"/>
  <c r="N28" i="1" s="1"/>
  <c r="H29" i="1"/>
  <c r="I29" i="1" s="1"/>
  <c r="K29" i="1"/>
  <c r="M29" i="1"/>
  <c r="N29" i="1" s="1"/>
  <c r="H30" i="1"/>
  <c r="I30" i="1" s="1"/>
  <c r="K30" i="1"/>
  <c r="M30" i="1"/>
  <c r="N30" i="1" s="1"/>
  <c r="H31" i="1"/>
  <c r="I31" i="1" s="1"/>
  <c r="K31" i="1"/>
  <c r="M31" i="1"/>
  <c r="N31" i="1" s="1"/>
  <c r="H32" i="1"/>
  <c r="I32" i="1" s="1"/>
  <c r="K32" i="1"/>
  <c r="M32" i="1"/>
  <c r="N32" i="1" s="1"/>
  <c r="H33" i="1"/>
  <c r="I33" i="1" s="1"/>
  <c r="K33" i="1"/>
  <c r="M33" i="1"/>
  <c r="N33" i="1" s="1"/>
  <c r="D92" i="1"/>
  <c r="D78" i="1"/>
  <c r="E78" i="1"/>
  <c r="D79" i="1"/>
  <c r="E79" i="1"/>
  <c r="D121" i="1"/>
  <c r="I34" i="1" l="1"/>
  <c r="J44" i="1"/>
  <c r="J43" i="1" s="1"/>
  <c r="I28" i="2"/>
  <c r="J28" i="2" s="1"/>
  <c r="I25" i="2"/>
  <c r="J25" i="2" s="1"/>
  <c r="I27" i="2"/>
  <c r="I24" i="2"/>
  <c r="I39" i="2"/>
  <c r="J39" i="2" s="1"/>
  <c r="I35" i="2"/>
  <c r="J35" i="2" s="1"/>
  <c r="I32" i="2"/>
  <c r="J32" i="2" s="1"/>
  <c r="I38" i="2"/>
  <c r="I34" i="2"/>
  <c r="I31" i="2"/>
  <c r="E34" i="1"/>
  <c r="N25" i="1"/>
  <c r="N34" i="1" s="1"/>
  <c r="L44" i="1" s="1"/>
  <c r="M34" i="1"/>
  <c r="K34" i="1"/>
  <c r="K44" i="1" s="1"/>
  <c r="M44" i="1" s="1"/>
  <c r="D129" i="1"/>
  <c r="D93" i="1"/>
  <c r="D128" i="1"/>
  <c r="E84" i="1"/>
  <c r="C140" i="1"/>
  <c r="D122" i="1"/>
  <c r="D91" i="1"/>
  <c r="I33" i="2" l="1"/>
  <c r="J31" i="2"/>
  <c r="I36" i="2"/>
  <c r="J34" i="2"/>
  <c r="I40" i="2"/>
  <c r="J38" i="2"/>
  <c r="L35" i="2"/>
  <c r="K35" i="2"/>
  <c r="L39" i="2"/>
  <c r="K39" i="2"/>
  <c r="L25" i="2"/>
  <c r="K25" i="2"/>
  <c r="D28" i="2"/>
  <c r="D25" i="2"/>
  <c r="L32" i="2"/>
  <c r="K32" i="2"/>
  <c r="I26" i="2"/>
  <c r="J24" i="2"/>
  <c r="I29" i="2"/>
  <c r="J27" i="2"/>
  <c r="L28" i="2"/>
  <c r="K28" i="2"/>
  <c r="K42" i="1"/>
  <c r="E85" i="1"/>
  <c r="K43" i="1"/>
  <c r="D85" i="1"/>
  <c r="J42" i="1"/>
  <c r="D84" i="1"/>
  <c r="F84" i="1"/>
  <c r="G84" i="1" s="1"/>
  <c r="F85" i="1"/>
  <c r="L42" i="1"/>
  <c r="D38" i="2" s="1"/>
  <c r="E38" i="2" s="1"/>
  <c r="L43" i="1"/>
  <c r="D39" i="2" s="1"/>
  <c r="D34" i="2" l="1"/>
  <c r="E34" i="2" s="1"/>
  <c r="D31" i="2"/>
  <c r="E31" i="2" s="1"/>
  <c r="E39" i="2"/>
  <c r="E40" i="2" s="1"/>
  <c r="D40" i="2"/>
  <c r="G38" i="2"/>
  <c r="F38" i="2"/>
  <c r="L27" i="2"/>
  <c r="K27" i="2"/>
  <c r="J29" i="2"/>
  <c r="K24" i="2"/>
  <c r="L24" i="2"/>
  <c r="J26" i="2"/>
  <c r="L38" i="2"/>
  <c r="K38" i="2"/>
  <c r="J40" i="2"/>
  <c r="L34" i="2"/>
  <c r="K34" i="2"/>
  <c r="J36" i="2"/>
  <c r="D27" i="2"/>
  <c r="E27" i="2" s="1"/>
  <c r="D24" i="2"/>
  <c r="E24" i="2" s="1"/>
  <c r="E25" i="2"/>
  <c r="L31" i="2"/>
  <c r="K31" i="2"/>
  <c r="J33" i="2"/>
  <c r="D32" i="2"/>
  <c r="D35" i="2"/>
  <c r="E28" i="2"/>
  <c r="G85" i="1"/>
  <c r="C137" i="1"/>
  <c r="C138" i="1" s="1"/>
  <c r="C131" i="1"/>
  <c r="C132" i="1" s="1"/>
  <c r="C124" i="1"/>
  <c r="C125" i="1" s="1"/>
  <c r="D26" i="2" l="1"/>
  <c r="L26" i="2"/>
  <c r="K26" i="2"/>
  <c r="G25" i="2"/>
  <c r="F25" i="2"/>
  <c r="L29" i="2"/>
  <c r="K29" i="2"/>
  <c r="G24" i="2"/>
  <c r="F24" i="2"/>
  <c r="E26" i="2"/>
  <c r="G27" i="2"/>
  <c r="F27" i="2"/>
  <c r="E29" i="2"/>
  <c r="L36" i="2"/>
  <c r="K36" i="2"/>
  <c r="G40" i="2"/>
  <c r="G44" i="2" s="1"/>
  <c r="F40" i="2"/>
  <c r="F44" i="2" s="1"/>
  <c r="D29" i="2"/>
  <c r="G28" i="2"/>
  <c r="F28" i="2"/>
  <c r="E35" i="2"/>
  <c r="E36" i="2" s="1"/>
  <c r="D36" i="2"/>
  <c r="L40" i="2"/>
  <c r="L44" i="2" s="1"/>
  <c r="K40" i="2"/>
  <c r="K44" i="2" s="1"/>
  <c r="E32" i="2"/>
  <c r="D33" i="2"/>
  <c r="G39" i="2"/>
  <c r="F39" i="2"/>
  <c r="L33" i="2"/>
  <c r="K33" i="2"/>
  <c r="G31" i="2"/>
  <c r="F31" i="2"/>
  <c r="G34" i="2"/>
  <c r="F34" i="2"/>
  <c r="J135" i="1" l="1"/>
  <c r="L43" i="2"/>
  <c r="K43" i="2"/>
  <c r="G32" i="2"/>
  <c r="F32" i="2"/>
  <c r="G29" i="2"/>
  <c r="J122" i="1" s="1"/>
  <c r="F29" i="2"/>
  <c r="I122" i="1" s="1"/>
  <c r="F26" i="2"/>
  <c r="G26" i="2"/>
  <c r="E33" i="2"/>
  <c r="I135" i="1"/>
  <c r="K42" i="2"/>
  <c r="G36" i="2"/>
  <c r="G129" i="1" s="1"/>
  <c r="F36" i="2"/>
  <c r="G35" i="2"/>
  <c r="F35" i="2"/>
  <c r="F135" i="1"/>
  <c r="G135" i="1"/>
  <c r="L42" i="2"/>
  <c r="G122" i="1" l="1"/>
  <c r="K46" i="2"/>
  <c r="L46" i="2"/>
  <c r="F122" i="1"/>
  <c r="G42" i="2"/>
  <c r="F42" i="2"/>
  <c r="J129" i="1"/>
  <c r="F33" i="2"/>
  <c r="F128" i="1" s="1"/>
  <c r="G33" i="2"/>
  <c r="J121" i="1"/>
  <c r="J123" i="1" s="1"/>
  <c r="G121" i="1"/>
  <c r="I121" i="1"/>
  <c r="I123" i="1" s="1"/>
  <c r="F121" i="1"/>
  <c r="I129" i="1"/>
  <c r="F129" i="1"/>
  <c r="G43" i="2" l="1"/>
  <c r="G46" i="2" s="1"/>
  <c r="J128" i="1"/>
  <c r="J130" i="1" s="1"/>
  <c r="G128" i="1"/>
  <c r="G130" i="1" s="1"/>
  <c r="F43" i="2"/>
  <c r="F46" i="2" s="1"/>
  <c r="I128" i="1"/>
  <c r="I130" i="1" s="1"/>
  <c r="F130" i="1"/>
  <c r="F123" i="1"/>
  <c r="G123" i="1"/>
  <c r="G141" i="1" l="1"/>
  <c r="F141" i="1"/>
  <c r="I141" i="1" l="1"/>
  <c r="J141" i="1"/>
</calcChain>
</file>

<file path=xl/sharedStrings.xml><?xml version="1.0" encoding="utf-8"?>
<sst xmlns="http://schemas.openxmlformats.org/spreadsheetml/2006/main" count="198" uniqueCount="166">
  <si>
    <t>How much service needs to be delivered?</t>
  </si>
  <si>
    <t>How many staff are needed?</t>
  </si>
  <si>
    <t>Section 1:  Estimated Amounts and Types of Services Needed</t>
  </si>
  <si>
    <t>Support Service Needs</t>
  </si>
  <si>
    <t>Clinical Service Needs</t>
  </si>
  <si>
    <t>Intensity of Service Needs (average frequency)</t>
  </si>
  <si>
    <t>Service Delivery Frequency Is Similar To:</t>
  </si>
  <si>
    <t># Individuals</t>
  </si>
  <si>
    <t>% of Census</t>
  </si>
  <si>
    <t>Average Number of 15 Minute Units Per Visit</t>
  </si>
  <si>
    <t>Support Hours Per Week, Per Individual Served</t>
  </si>
  <si>
    <t>Total Support Hours Per Year, All Individuals</t>
  </si>
  <si>
    <t>Average Units of BH Assmt &amp; Serv Plan Dev Needed Per Year Per Individual Served</t>
  </si>
  <si>
    <t>Total Hrs Clinical Svcs Per Year, All Individuals</t>
  </si>
  <si>
    <t>Units of Diagnostic Assessment Needed Per Year Per Individual</t>
  </si>
  <si>
    <t>Total Units of Diagnostic Assessment Needed Per Year, All Individuals</t>
  </si>
  <si>
    <t>Hourly Equivalent of Diagnostic Assessments (1 DA = 0.75 hrs paid time)</t>
  </si>
  <si>
    <t>Daily</t>
  </si>
  <si>
    <t>6 days per week</t>
  </si>
  <si>
    <t>5 days per week</t>
  </si>
  <si>
    <t>4 days per week</t>
  </si>
  <si>
    <t>CRR Level III Minimum</t>
  </si>
  <si>
    <t>3 days per week</t>
  </si>
  <si>
    <t>Twice weekly</t>
  </si>
  <si>
    <t>Once weekly</t>
  </si>
  <si>
    <t>Every other week</t>
  </si>
  <si>
    <t>HSP Standard</t>
  </si>
  <si>
    <t>Once monthly</t>
  </si>
  <si>
    <t>HSP Minimum</t>
  </si>
  <si>
    <t>Team Census</t>
  </si>
  <si>
    <t>Identifying the Amount of  Service Delivery that Occurs In-Clinic/Via Telehealth v. Out-of-Clinic</t>
  </si>
  <si>
    <t>Support Services</t>
  </si>
  <si>
    <t>Clinical Services</t>
  </si>
  <si>
    <t>% In-Clinic/Telehealth</t>
  </si>
  <si>
    <t>% Out-of--Clinic</t>
  </si>
  <si>
    <t xml:space="preserve">Total </t>
  </si>
  <si>
    <t>Section 2: Number of Staff Needed to Deliver the Amount of Services Needed</t>
  </si>
  <si>
    <t>Total Available Work Hours per Year per FTE</t>
  </si>
  <si>
    <t xml:space="preserve"> Productivity %</t>
  </si>
  <si>
    <t>Agency Target</t>
  </si>
  <si>
    <t>Actual</t>
  </si>
  <si>
    <t>Recommended Number of Staff</t>
  </si>
  <si>
    <t>BH Assmnts &amp; Serv.Plan Dev.</t>
  </si>
  <si>
    <t>Diag.Asessmnts</t>
  </si>
  <si>
    <t>Total Clinician FTEs Needed</t>
  </si>
  <si>
    <t>Detailed Calculations of Estimated Revenue From Billing</t>
  </si>
  <si>
    <t>Max Caseload Per FTE</t>
  </si>
  <si>
    <t>Independent Residential Max Caseload</t>
  </si>
  <si>
    <t>HSP - Max Caseload</t>
  </si>
  <si>
    <t>HSP - Recommended Caseload</t>
  </si>
  <si>
    <t>Fee-for-Service (FFS) Medicaid</t>
  </si>
  <si>
    <t>CMO Medicaid</t>
  </si>
  <si>
    <t>Hourly Rates used to Estimate Billing for FFS Medicaid and State-Contracted Services</t>
  </si>
  <si>
    <t>Hours of Support Services</t>
  </si>
  <si>
    <t>Hours of Diagnostic Assessment (U3 rate)</t>
  </si>
  <si>
    <t>Level of Practitioner</t>
  </si>
  <si>
    <t>In-Clinic/Telehealth</t>
  </si>
  <si>
    <t>Out-of-Clinic</t>
  </si>
  <si>
    <t>Actual Billing Collection Rate</t>
  </si>
  <si>
    <t>Total Clinical Hrs Needed</t>
  </si>
  <si>
    <t>U3</t>
  </si>
  <si>
    <t>Target Billing Collection Rate</t>
  </si>
  <si>
    <t>U4</t>
  </si>
  <si>
    <t>U5</t>
  </si>
  <si>
    <t>Calculation of Billing Revenue if All Needed Service Hours are Delivered v. Maximum Billing Potential by FTEs Listed in Staffing Model</t>
  </si>
  <si>
    <t>Service Hours Needed by Caseload Mix Described in Section 1</t>
  </si>
  <si>
    <t>Maximum Billing Value
(100% collection)</t>
  </si>
  <si>
    <t xml:space="preserve">Maximum Billing  Value - Actual collection rate </t>
  </si>
  <si>
    <t xml:space="preserve">Maximum Billing  Value - Target collection rate </t>
  </si>
  <si>
    <t>Service Hours that Can be Provided by FTEs listed  in Section 3</t>
  </si>
  <si>
    <t>Max Billing Potential for FTEs Listed,
Actual Productivity</t>
  </si>
  <si>
    <t>Max Billing Potential by FTEs Listed,
Actual Productivity,
Actual Collection Rate</t>
  </si>
  <si>
    <t>Max Billing Potential by FTEs Listed,
Actual Productivity, Target Collection Rate</t>
  </si>
  <si>
    <t>Billing Estimate Calculations for Support Services</t>
  </si>
  <si>
    <t>U4 In Clinic</t>
  </si>
  <si>
    <t>U4 Out of Clinic</t>
  </si>
  <si>
    <t>U4 Supp Svcs</t>
  </si>
  <si>
    <t>Staffing Model</t>
  </si>
  <si>
    <t>U5 In Clinic</t>
  </si>
  <si>
    <t>Billing -Actual Collection</t>
  </si>
  <si>
    <t>Billing -Target Collection</t>
  </si>
  <si>
    <t>U5 Out of Clinic</t>
  </si>
  <si>
    <t>U5 Supp Svcs</t>
  </si>
  <si>
    <t>U4 Practitioners</t>
  </si>
  <si>
    <t>U5 Practitioners</t>
  </si>
  <si>
    <t>Billing Estimate Calculations for BH Assessments and Service Plan Development</t>
  </si>
  <si>
    <t>U3 In Clinic</t>
  </si>
  <si>
    <t>U3 Out of Clinic</t>
  </si>
  <si>
    <t>U3 - BH &amp; SPD</t>
  </si>
  <si>
    <t>U3 Practitioners</t>
  </si>
  <si>
    <t>U4 - BH &amp; SPD</t>
  </si>
  <si>
    <t>Billing Estimate Calculations for Dx Assmt  Hours</t>
  </si>
  <si>
    <t>U3  - Dx Assmts</t>
  </si>
  <si>
    <t>Diagnostic Assessments</t>
  </si>
  <si>
    <t>Total Supp Svcs</t>
  </si>
  <si>
    <t>Total BH-SPD</t>
  </si>
  <si>
    <t>Total Dx Assmts</t>
  </si>
  <si>
    <t>Grand Totals</t>
  </si>
  <si>
    <t xml:space="preserve">Average number of hours employees are on leave each year, including state holidays (example:  7.5 weeks x 40 hours = 302 hours) </t>
  </si>
  <si>
    <t>BH Assmt &amp; Serv Plan Dev</t>
  </si>
  <si>
    <t>Total Must Equal 100%</t>
  </si>
  <si>
    <t>Other Insurer</t>
  </si>
  <si>
    <t>Health Plan Coverage:</t>
  </si>
  <si>
    <t>How  much revenue is expected to be generated?</t>
  </si>
  <si>
    <t>Enter the Average Number of 15 minute units per contact</t>
  </si>
  <si>
    <t xml:space="preserve"> Estimate the Units of Service Plan Development and Behavioral Health Assessment needed Per Year by the Individuals at each Level of Service Intensity.</t>
  </si>
  <si>
    <t>Estimate the Number of Diagnostic Assessments Needed Per Year by the Individuals at each Level of Service Intensity.</t>
  </si>
  <si>
    <t>Total (Must be 100%)</t>
  </si>
  <si>
    <t>Enter the Average Hours Employees are on Leave/Holiday Per Year</t>
  </si>
  <si>
    <t>Billable Hours pre FTE per Year</t>
  </si>
  <si>
    <t xml:space="preserve">Enter your agency's Target and Actual Productivity % for Staff Providing Support Services and those providing Clinical Services. 
Take into account expectations about Location/Mode of Service Delivery (e.g. % In-Clinic/Telehealth v Out-of-Clinic).   </t>
  </si>
  <si>
    <t xml:space="preserve">Enter the percentage of Support and Clinical Services that are delivered/billed In-Clinic/Telehealth or Out-of-Clinic.  </t>
  </si>
  <si>
    <t>Available Hours X Target Productivity</t>
  </si>
  <si>
    <t xml:space="preserve">FTEs Needed to Meet Service Needs - Target Productivity </t>
  </si>
  <si>
    <t>FTEs Needed to Meet Service Needs- Actual Productivity</t>
  </si>
  <si>
    <t xml:space="preserve">Billable Hrs Per FTE Per Year - Target Productivity </t>
  </si>
  <si>
    <t>Billable Hours Per FTE Per Year - Actual Productivity</t>
  </si>
  <si>
    <t>FTEs Needed to Provide Support Services</t>
  </si>
  <si>
    <t>Enter the number of FTEs in each practitioner level who are or will be delivering billable HSP Services:</t>
  </si>
  <si>
    <t>Number of FTEs Delivering Billable  Services</t>
  </si>
  <si>
    <t>Hours of BH Assessment &amp; Serv Plan Development</t>
  </si>
  <si>
    <t>Total Billing Potential IF: (a) FTEs in Staffing Model deliver the billable hours per year described in Section II
AND
(b) ALL Insurers paid for HSP Services:</t>
  </si>
  <si>
    <t>A.</t>
  </si>
  <si>
    <t>B.</t>
  </si>
  <si>
    <t>C.</t>
  </si>
  <si>
    <t>D.</t>
  </si>
  <si>
    <t xml:space="preserve">Enter the % of the caseload described above that are uninsured or have the health insurance coverage listed:  </t>
  </si>
  <si>
    <t>Uninsured Individuals (eligible for DBHDD State-contracted FFS)</t>
  </si>
  <si>
    <t xml:space="preserve"> </t>
  </si>
  <si>
    <r>
      <t xml:space="preserve"> - Enter your Agency's Actual Billing Collection Rate and the Target Collection Rate for </t>
    </r>
    <r>
      <rPr>
        <b/>
        <u/>
        <sz val="11"/>
        <rFont val="Calibri"/>
        <family val="2"/>
      </rPr>
      <t>Medicaid and/or State-Contracted FFS</t>
    </r>
    <r>
      <rPr>
        <b/>
        <sz val="11"/>
        <rFont val="Calibri"/>
        <family val="2"/>
      </rPr>
      <t>.</t>
    </r>
  </si>
  <si>
    <t>Billing Collection Rate for Services paid via Medicaid FFS and/or State-Contracted FFS</t>
  </si>
  <si>
    <r>
      <rPr>
        <b/>
        <u/>
        <sz val="11"/>
        <rFont val="Calibri"/>
        <family val="2"/>
      </rPr>
      <t>Tier 2 Providers:</t>
    </r>
    <r>
      <rPr>
        <b/>
        <sz val="11"/>
        <rFont val="Calibri"/>
        <family val="2"/>
      </rPr>
      <t xml:space="preserve">
Only Medicaid FFS Portion of Billing Estimates</t>
    </r>
  </si>
  <si>
    <r>
      <rPr>
        <b/>
        <u/>
        <sz val="11"/>
        <rFont val="Calibri"/>
        <family val="2"/>
      </rPr>
      <t>Tier 1 and Tier 2+ Providers:</t>
    </r>
    <r>
      <rPr>
        <b/>
        <sz val="11"/>
        <rFont val="Calibri"/>
        <family val="2"/>
      </rPr>
      <t xml:space="preserve">
Medicaid FFS and State-Contracted FFS Revenue</t>
    </r>
  </si>
  <si>
    <t>% of Total FTEs in Category</t>
  </si>
  <si>
    <t>FTEs Over/Under:</t>
  </si>
  <si>
    <t>Available Staff Hours Per Year</t>
  </si>
  <si>
    <t>Expected % of Available time that is spent doing billable services.</t>
  </si>
  <si>
    <t>Actual % of Available time that spent doing billable services.</t>
  </si>
  <si>
    <t>Hours of In-Clinic &amp; Out-of-Clinic  Billable HSP Services Needed Per Year by Caseload Described Above</t>
  </si>
  <si>
    <t>Available Hours x Actual Productivity</t>
  </si>
  <si>
    <t>Section 3.  Estimated Revenue From Billing</t>
  </si>
  <si>
    <t>Section 1:</t>
  </si>
  <si>
    <t>Section 2:</t>
  </si>
  <si>
    <t>Section 3:</t>
  </si>
  <si>
    <t>Expected Billing Calculator -  A Model of  Service Needs and Expected Revenue from Billing HSP Services in PSH Settings</t>
  </si>
  <si>
    <t>Expected Billing Revenue</t>
  </si>
  <si>
    <t>Frequency of Billable Contact  per Week</t>
  </si>
  <si>
    <t>Total  U3 Practitioners</t>
  </si>
  <si>
    <t>Estimating the Hours of Support Services and Clinical Services that are Needed by the Individuals on the Caseload</t>
  </si>
  <si>
    <t xml:space="preserve">These are calculated from the new rates for 15-min units as approved by CMS in the fall of 2024. </t>
  </si>
  <si>
    <t xml:space="preserve">In the table below, we calculate the maximum billing value of services that can be provided by the FTEs in the model in Section 3.  When there are not enough staff to deliver the services needed, these values will be less than those in the table at the left and the lower value will be used to calculate the total Expected Billing Revenue.
The determination of which table's values to use is determined for each type of service independently.  If the team is understaffed to provide Support Services but adequately staffed to provide the Clinical Services, the appropriate amounts will be used for each services.  The billing value for Clinical Services will come from the first table and the billing estimates for Support Services will come from this table.     </t>
  </si>
  <si>
    <t>Table 1:  Billing Potential if Staffing is Adequate and All Needed Service Hours are Delivered</t>
  </si>
  <si>
    <t>Table 2:  Billing Potential by the FTEs Listed in Section 3 if the team is understaffed for Support or Clinical Services.</t>
  </si>
  <si>
    <t>Total FTEs Assigned:</t>
  </si>
  <si>
    <t>Total Billing Potential IF:  
(a) ALL NEEDED Hours of Service are Billed 
AND
-(b) ALL Insurers paid for HSP Services</t>
  </si>
  <si>
    <t xml:space="preserve">This table contains the hourly billing revenue for in-clinic and out-of-clinic BH support services in HSP.  </t>
  </si>
  <si>
    <t>FTEs Needed:</t>
  </si>
  <si>
    <t xml:space="preserve"> Total FTEs Needed</t>
  </si>
  <si>
    <t>Total FTEs Needed</t>
  </si>
  <si>
    <t>The three sections of this tool will assist in answering the following questions:</t>
  </si>
  <si>
    <t xml:space="preserve"> Enter the number of individuals at each level based on the average frequency of billable housing support services needed</t>
  </si>
  <si>
    <t>Total Number of Work Hours per Year per FTE</t>
  </si>
  <si>
    <t>For comparison, Support Service FTEs Needed Based on Caseloads Specified in Service Guidelines</t>
  </si>
  <si>
    <t>The Billing Collection Rate is the % of the value of delivered services for which agency receives payment. For example, if an agency delivers $10,000 in services and ultimately collects $9,500, the billing collection rate is 95%.
Note:  The model already assumes a 0% collection rate for those individuals with CMO Medicaid or Other Insurers.  This is only related to your billing collection rate for Medicaid FFS and/or State-Contracted FFS.</t>
  </si>
  <si>
    <t xml:space="preserve">Based on the percentage of U3, U4, and U5 Practitioners listed in the Staffing model in Section III of the Expected Billing Calculator and the hours of service needed and proportions of services delivered in- and out-of-clinic, the Maximum Billing Value of the services is calculated.  This is multiplied by the Actual and Target Collection Rates entered into Section 3 in the Expected Billing Calculator to estimate the amount of revenue that could be collected by providing all the service hours needed by the caseload.
These are the expected billing revenues if the team is staffed sufficiently to deliver all of the needed services.  If the team is understaffed, they will not be able to provide this much service and the billing revenues estimated here would be higher than could actually be earned.  In that case, the billing revenue is calculated using the figures in the table to the right.  
The estimates of total expected billing revenues shown at the bottom of Section 3 of the Expected Billing Calculator may be a combination of values from Table 1 and Table 2, depending on the staffing adequacy for each type of service. 
These billing revenue estimates are further discounted in Section 3 of the Expected Billing Calculator by the % of individuals who have CMO Medicaid or Other Insurers who do not typically pay for HSP services.  This % of revenue is excluded from what is expected to be collected.
  </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</si>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</sst>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8" formatCode="&quot;$&quot;#,##0.00_);[Red]\(&quot;$&quot;#,##0.00\)"/>
    <numFmt numFmtId="44" formatCode="_(&quot;$&quot;* #,##0.00_);_(&quot;$&quot;* \(#,##0.00\);_(&quot;$&quot;* &quot;-&quot;??_);_(@_)"/>
    <numFmt numFmtId="43" formatCode="_(* #,##0.00_);_(* \(#,##0.00\);_(* &quot;-&quot;??_);_(@_)"/>
    <numFmt numFmtId="164" formatCode="0.0%"/>
    <numFmt numFmtId="165" formatCode="&quot;$&quot;#,##0"/>
    <numFmt numFmtId="166" formatCode="0.0"/>
    <numFmt numFmtId="167" formatCode="_(* #,##0.0_);_(* \(#,##0.0\);_(* &quot;-&quot;??_);_(@_)"/>
    <numFmt numFmtId="168" formatCode="_(* #,##0_);_(* \(#,##0\);_(* &quot;-&quot;??_);_(@_)"/>
    <numFmt numFmtId="169" formatCode="#,##0.0"/>
  </numFmts>
  <fonts count="35" x14ac:knownFonts="1">
    <font>
      <sz val="11"/>
      <color theme="1"/>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sz val="10"/>
      <name val="Arial"/>
      <family val="2"/>
    </font>
    <font>
      <sz val="10"/>
      <name val="Calibri"/>
      <family val="2"/>
    </font>
    <font>
      <b/>
      <sz val="10"/>
      <name val="Calibri"/>
      <family val="2"/>
    </font>
    <font>
      <i/>
      <sz val="10"/>
      <name val="Calibri"/>
      <family val="2"/>
    </font>
    <font>
      <sz val="11"/>
      <color theme="1"/>
      <name val="Aptos Narrow"/>
      <family val="2"/>
      <scheme val="minor"/>
    </font>
    <font>
      <sz val="11"/>
      <name val="Calibri"/>
      <family val="2"/>
    </font>
    <font>
      <b/>
      <sz val="14"/>
      <name val="Calibri"/>
      <family val="2"/>
    </font>
    <font>
      <b/>
      <sz val="11"/>
      <name val="Calibri"/>
      <family val="2"/>
    </font>
    <font>
      <b/>
      <sz val="12"/>
      <name val="Calibri"/>
      <family val="2"/>
    </font>
    <font>
      <b/>
      <i/>
      <u/>
      <sz val="11"/>
      <name val="Calibri"/>
      <family val="2"/>
    </font>
    <font>
      <b/>
      <sz val="9"/>
      <name val="Calibri"/>
      <family val="2"/>
    </font>
    <font>
      <b/>
      <sz val="10"/>
      <name val="Arial"/>
      <family val="2"/>
    </font>
    <font>
      <b/>
      <i/>
      <sz val="10"/>
      <name val="Calibri"/>
      <family val="2"/>
    </font>
    <font>
      <u/>
      <sz val="11"/>
      <name val="Calibri"/>
      <family val="2"/>
    </font>
    <font>
      <b/>
      <u/>
      <sz val="11"/>
      <name val="Calibri"/>
      <family val="2"/>
    </font>
    <font>
      <i/>
      <sz val="9"/>
      <name val="Calibri"/>
      <family val="2"/>
    </font>
    <font>
      <b/>
      <u/>
      <sz val="12"/>
      <name val="Calibri"/>
      <family val="2"/>
    </font>
    <font>
      <sz val="9"/>
      <name val="Calibri"/>
      <family val="2"/>
    </font>
    <font>
      <b/>
      <i/>
      <sz val="11"/>
      <name val="Calibri"/>
      <family val="2"/>
    </font>
    <font>
      <b/>
      <sz val="11"/>
      <name val="Calibri"/>
      <family val="2"/>
    </font>
    <font>
      <sz val="12"/>
      <name val="Calibri"/>
      <family val="2"/>
    </font>
    <font>
      <b/>
      <sz val="14"/>
      <color theme="3"/>
      <name val="Aptos Narrow"/>
      <family val="2"/>
      <scheme val="minor"/>
    </font>
    <font>
      <b/>
      <sz val="18"/>
      <name val="Calibri"/>
      <family val="2"/>
    </font>
    <font>
      <sz val="13"/>
      <color theme="1"/>
      <name val="Aptos Narrow"/>
      <family val="2"/>
      <scheme val="minor"/>
    </font>
    <font>
      <sz val="13"/>
      <name val="Calibri"/>
      <family val="2"/>
    </font>
    <font>
      <i/>
      <sz val="13"/>
      <name val="Calibri"/>
      <family val="2"/>
    </font>
    <font>
      <b/>
      <sz val="13"/>
      <name val="Calibri"/>
      <family val="2"/>
    </font>
    <font>
      <sz val="16"/>
      <name val="Calibri"/>
      <family val="2"/>
    </font>
    <font>
      <b/>
      <sz val="16"/>
      <color theme="3"/>
      <name val="Aptos Narrow"/>
      <family val="2"/>
      <scheme val="minor"/>
    </font>
    <font>
      <sz val="16"/>
      <color theme="1"/>
      <name val="Aptos Narrow"/>
      <family val="2"/>
      <scheme val="minor"/>
    </font>
    <font>
      <b/>
      <sz val="16"/>
      <name val="Calibri"/>
      <family val="2"/>
    </font>
  </fonts>
  <fills count="17">
    <fill>
      <patternFill patternType="none"/>
    </fill>
    <fill>
      <patternFill patternType="gray125"/>
    </fill>
    <fill>
      <patternFill patternType="solid">
        <fgColor rgb="FFFFFFCC"/>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74999237037263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4" tint="0.79998168889431442"/>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rgb="FF000000"/>
      </right>
      <top style="medium">
        <color rgb="FF000000"/>
      </top>
      <bottom style="medium">
        <color rgb="FF000000"/>
      </bottom>
      <diagonal/>
    </border>
    <border>
      <left style="medium">
        <color indexed="64"/>
      </left>
      <right/>
      <top style="thin">
        <color indexed="64"/>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s>
  <cellStyleXfs count="9">
    <xf numFmtId="0" fontId="0"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4" fillId="0" borderId="0"/>
    <xf numFmtId="0" fontId="4" fillId="0" borderId="0"/>
  </cellStyleXfs>
  <cellXfs count="338">
    <xf numFmtId="0" fontId="0" fillId="0" borderId="0" xfId="0"/>
    <xf numFmtId="0" fontId="5" fillId="0" borderId="0" xfId="7" applyFont="1"/>
    <xf numFmtId="0" fontId="6" fillId="0" borderId="0" xfId="7" applyFont="1" applyAlignment="1">
      <alignment horizontal="center"/>
    </xf>
    <xf numFmtId="0" fontId="7" fillId="0" borderId="0" xfId="7" applyFont="1" applyAlignment="1">
      <alignment vertical="top" wrapText="1"/>
    </xf>
    <xf numFmtId="164" fontId="5" fillId="0" borderId="0" xfId="7" applyNumberFormat="1" applyFont="1"/>
    <xf numFmtId="165" fontId="5" fillId="0" borderId="0" xfId="7" applyNumberFormat="1" applyFont="1"/>
    <xf numFmtId="44" fontId="5" fillId="0" borderId="0" xfId="7" applyNumberFormat="1" applyFont="1"/>
    <xf numFmtId="44" fontId="5" fillId="0" borderId="0" xfId="2" applyFont="1" applyFill="1" applyBorder="1" applyAlignment="1" applyProtection="1">
      <alignment horizontal="center" vertical="center"/>
    </xf>
    <xf numFmtId="0" fontId="9" fillId="0" borderId="0" xfId="7" applyFont="1"/>
    <xf numFmtId="0" fontId="5" fillId="0" borderId="0" xfId="7" applyFont="1" applyAlignment="1">
      <alignment horizontal="center" vertical="center"/>
    </xf>
    <xf numFmtId="0" fontId="10" fillId="0" borderId="0" xfId="7" applyFont="1" applyAlignment="1">
      <alignment vertical="center" wrapText="1"/>
    </xf>
    <xf numFmtId="0" fontId="11" fillId="0" borderId="0" xfId="7" applyFont="1" applyAlignment="1">
      <alignment horizontal="right"/>
    </xf>
    <xf numFmtId="9" fontId="5" fillId="0" borderId="0" xfId="3" applyFont="1" applyFill="1" applyBorder="1" applyAlignment="1" applyProtection="1">
      <alignment horizontal="center" vertical="center"/>
    </xf>
    <xf numFmtId="0" fontId="11" fillId="0" borderId="0" xfId="7" applyFont="1" applyAlignment="1">
      <alignment horizontal="center"/>
    </xf>
    <xf numFmtId="0" fontId="2" fillId="0" borderId="2" xfId="5" applyProtection="1"/>
    <xf numFmtId="9" fontId="11" fillId="0" borderId="0" xfId="7" applyNumberFormat="1" applyFont="1" applyAlignment="1">
      <alignment horizontal="center"/>
    </xf>
    <xf numFmtId="0" fontId="9" fillId="0" borderId="0" xfId="7" applyFont="1" applyAlignment="1">
      <alignment horizontal="right"/>
    </xf>
    <xf numFmtId="0" fontId="12" fillId="0" borderId="0" xfId="7" applyFont="1" applyAlignment="1">
      <alignment vertical="center" wrapText="1"/>
    </xf>
    <xf numFmtId="44" fontId="9" fillId="0" borderId="0" xfId="7" applyNumberFormat="1" applyFont="1"/>
    <xf numFmtId="43" fontId="11" fillId="0" borderId="0" xfId="7" applyNumberFormat="1" applyFont="1"/>
    <xf numFmtId="0" fontId="9" fillId="5" borderId="13" xfId="7" applyFont="1" applyFill="1" applyBorder="1" applyAlignment="1">
      <alignment horizontal="right"/>
    </xf>
    <xf numFmtId="44" fontId="9" fillId="0" borderId="0" xfId="2" applyFont="1" applyBorder="1" applyProtection="1"/>
    <xf numFmtId="43" fontId="9" fillId="0" borderId="0" xfId="1" applyFont="1" applyBorder="1" applyProtection="1"/>
    <xf numFmtId="167" fontId="9" fillId="0" borderId="0" xfId="1" applyNumberFormat="1" applyFont="1" applyBorder="1" applyAlignment="1" applyProtection="1">
      <alignment horizontal="center"/>
    </xf>
    <xf numFmtId="44" fontId="11" fillId="3" borderId="12" xfId="2" applyFont="1" applyFill="1" applyBorder="1" applyProtection="1"/>
    <xf numFmtId="44" fontId="11" fillId="9" borderId="22" xfId="2" applyFont="1" applyFill="1" applyBorder="1" applyProtection="1"/>
    <xf numFmtId="43" fontId="11" fillId="6" borderId="13" xfId="1" applyFont="1" applyFill="1" applyBorder="1" applyProtection="1"/>
    <xf numFmtId="44" fontId="9" fillId="9" borderId="22" xfId="2" applyFont="1" applyFill="1" applyBorder="1" applyProtection="1"/>
    <xf numFmtId="167" fontId="11" fillId="6" borderId="23" xfId="1" applyNumberFormat="1" applyFont="1" applyFill="1" applyBorder="1" applyAlignment="1" applyProtection="1">
      <alignment horizontal="center"/>
    </xf>
    <xf numFmtId="0" fontId="9" fillId="3" borderId="12" xfId="7" applyFont="1" applyFill="1" applyBorder="1" applyAlignment="1">
      <alignment horizontal="right" wrapText="1"/>
    </xf>
    <xf numFmtId="44" fontId="9" fillId="0" borderId="27" xfId="2" applyFont="1" applyBorder="1" applyProtection="1"/>
    <xf numFmtId="44" fontId="9" fillId="0" borderId="28" xfId="2" applyFont="1" applyBorder="1" applyProtection="1"/>
    <xf numFmtId="43" fontId="9" fillId="0" borderId="29" xfId="1" applyFont="1" applyBorder="1" applyProtection="1"/>
    <xf numFmtId="167" fontId="9" fillId="0" borderId="30" xfId="1" applyNumberFormat="1" applyFont="1" applyBorder="1" applyAlignment="1" applyProtection="1">
      <alignment horizontal="center"/>
    </xf>
    <xf numFmtId="0" fontId="9" fillId="0" borderId="31" xfId="7" applyFont="1" applyBorder="1"/>
    <xf numFmtId="44" fontId="9" fillId="0" borderId="20" xfId="2" applyFont="1" applyBorder="1" applyProtection="1"/>
    <xf numFmtId="44" fontId="9" fillId="0" borderId="33" xfId="2" applyFont="1" applyBorder="1" applyProtection="1"/>
    <xf numFmtId="43" fontId="9" fillId="0" borderId="34" xfId="1" applyFont="1" applyBorder="1" applyProtection="1"/>
    <xf numFmtId="167" fontId="9" fillId="0" borderId="35" xfId="1" applyNumberFormat="1" applyFont="1" applyBorder="1" applyAlignment="1" applyProtection="1">
      <alignment horizontal="center"/>
    </xf>
    <xf numFmtId="0" fontId="9" fillId="0" borderId="36" xfId="7" applyFont="1" applyBorder="1"/>
    <xf numFmtId="166" fontId="11" fillId="0" borderId="0" xfId="7" applyNumberFormat="1" applyFont="1" applyAlignment="1">
      <alignment horizontal="center"/>
    </xf>
    <xf numFmtId="43" fontId="9" fillId="0" borderId="0" xfId="1" applyFont="1" applyProtection="1"/>
    <xf numFmtId="167" fontId="9" fillId="0" borderId="0" xfId="1" applyNumberFormat="1" applyFont="1" applyAlignment="1" applyProtection="1">
      <alignment horizontal="center"/>
    </xf>
    <xf numFmtId="44" fontId="11" fillId="3" borderId="14" xfId="2" applyFont="1" applyFill="1" applyBorder="1" applyProtection="1"/>
    <xf numFmtId="44" fontId="11" fillId="9" borderId="37" xfId="2" applyFont="1" applyFill="1" applyBorder="1" applyProtection="1"/>
    <xf numFmtId="43" fontId="11" fillId="6" borderId="38" xfId="1" applyFont="1" applyFill="1" applyBorder="1" applyProtection="1"/>
    <xf numFmtId="167" fontId="11" fillId="6" borderId="26" xfId="1" applyNumberFormat="1" applyFont="1" applyFill="1" applyBorder="1" applyAlignment="1" applyProtection="1">
      <alignment horizontal="center"/>
    </xf>
    <xf numFmtId="44" fontId="9" fillId="0" borderId="17" xfId="2" applyFont="1" applyBorder="1" applyProtection="1"/>
    <xf numFmtId="44" fontId="9" fillId="0" borderId="41" xfId="2" applyFont="1" applyBorder="1" applyProtection="1"/>
    <xf numFmtId="43" fontId="9" fillId="0" borderId="42" xfId="1" applyFont="1" applyBorder="1" applyProtection="1"/>
    <xf numFmtId="0" fontId="9" fillId="0" borderId="29" xfId="7" applyFont="1" applyBorder="1"/>
    <xf numFmtId="0" fontId="13" fillId="0" borderId="0" xfId="7" applyFont="1" applyAlignment="1">
      <alignment horizontal="left"/>
    </xf>
    <xf numFmtId="0" fontId="9" fillId="0" borderId="34" xfId="7" applyFont="1" applyBorder="1"/>
    <xf numFmtId="44" fontId="9" fillId="0" borderId="0" xfId="2" applyFont="1" applyProtection="1"/>
    <xf numFmtId="9" fontId="9" fillId="0" borderId="0" xfId="3" applyFont="1" applyProtection="1"/>
    <xf numFmtId="2" fontId="9" fillId="0" borderId="0" xfId="7" applyNumberFormat="1" applyFont="1"/>
    <xf numFmtId="9" fontId="9" fillId="10" borderId="14" xfId="3" applyFont="1" applyFill="1" applyBorder="1" applyAlignment="1" applyProtection="1">
      <alignment horizontal="center"/>
    </xf>
    <xf numFmtId="9" fontId="9" fillId="10" borderId="20" xfId="3" applyFont="1" applyFill="1" applyBorder="1" applyAlignment="1" applyProtection="1">
      <alignment horizontal="center"/>
    </xf>
    <xf numFmtId="44" fontId="11" fillId="4" borderId="12" xfId="2" applyFont="1" applyFill="1" applyBorder="1" applyProtection="1"/>
    <xf numFmtId="43" fontId="11" fillId="7" borderId="45" xfId="1" applyFont="1" applyFill="1" applyBorder="1" applyProtection="1"/>
    <xf numFmtId="167" fontId="11" fillId="7" borderId="26" xfId="1" applyNumberFormat="1" applyFont="1" applyFill="1" applyBorder="1" applyAlignment="1" applyProtection="1">
      <alignment horizontal="center"/>
    </xf>
    <xf numFmtId="0" fontId="9" fillId="4" borderId="12" xfId="7" applyFont="1" applyFill="1" applyBorder="1" applyAlignment="1">
      <alignment horizontal="right" wrapText="1"/>
    </xf>
    <xf numFmtId="0" fontId="11" fillId="0" borderId="0" xfId="7" applyFont="1" applyAlignment="1">
      <alignment horizontal="center" vertical="center" wrapText="1"/>
    </xf>
    <xf numFmtId="0" fontId="11" fillId="9" borderId="25" xfId="7" applyFont="1" applyFill="1" applyBorder="1" applyAlignment="1">
      <alignment horizontal="center" vertical="center" wrapText="1"/>
    </xf>
    <xf numFmtId="0" fontId="11" fillId="7" borderId="45" xfId="7" applyFont="1" applyFill="1" applyBorder="1" applyAlignment="1">
      <alignment horizontal="center" vertical="center" wrapText="1"/>
    </xf>
    <xf numFmtId="164" fontId="11" fillId="0" borderId="0" xfId="3" applyNumberFormat="1" applyFont="1" applyFill="1" applyBorder="1" applyAlignment="1" applyProtection="1">
      <alignment horizontal="center"/>
    </xf>
    <xf numFmtId="0" fontId="2" fillId="0" borderId="2" xfId="5" applyAlignment="1" applyProtection="1">
      <alignment horizontal="left"/>
    </xf>
    <xf numFmtId="0" fontId="11" fillId="7" borderId="16" xfId="7" applyFont="1" applyFill="1" applyBorder="1" applyAlignment="1">
      <alignment horizontal="center" vertical="center" wrapText="1"/>
    </xf>
    <xf numFmtId="0" fontId="11" fillId="9" borderId="46" xfId="7" applyFont="1" applyFill="1" applyBorder="1" applyAlignment="1">
      <alignment horizontal="center" vertical="center" wrapText="1"/>
    </xf>
    <xf numFmtId="0" fontId="11" fillId="9" borderId="45" xfId="7" applyFont="1" applyFill="1" applyBorder="1" applyAlignment="1">
      <alignment horizontal="center" vertical="center" wrapText="1"/>
    </xf>
    <xf numFmtId="0" fontId="9" fillId="0" borderId="0" xfId="7" applyFont="1" applyAlignment="1">
      <alignment vertical="center"/>
    </xf>
    <xf numFmtId="0" fontId="11" fillId="7" borderId="9" xfId="7" applyFont="1" applyFill="1" applyBorder="1" applyAlignment="1">
      <alignment horizontal="center" vertical="center" wrapText="1"/>
    </xf>
    <xf numFmtId="0" fontId="11" fillId="9" borderId="47" xfId="7" applyFont="1" applyFill="1" applyBorder="1" applyAlignment="1">
      <alignment horizontal="center" vertical="center" wrapText="1"/>
    </xf>
    <xf numFmtId="0" fontId="11" fillId="9" borderId="48" xfId="7" applyFont="1" applyFill="1" applyBorder="1" applyAlignment="1">
      <alignment horizontal="center" vertical="center" wrapText="1"/>
    </xf>
    <xf numFmtId="0" fontId="11" fillId="0" borderId="0" xfId="7" applyFont="1"/>
    <xf numFmtId="0" fontId="9" fillId="12" borderId="16" xfId="7" applyFont="1" applyFill="1" applyBorder="1" applyAlignment="1">
      <alignment horizontal="centerContinuous"/>
    </xf>
    <xf numFmtId="0" fontId="11" fillId="12" borderId="16" xfId="7" applyFont="1" applyFill="1" applyBorder="1" applyAlignment="1">
      <alignment horizontal="centerContinuous"/>
    </xf>
    <xf numFmtId="0" fontId="11" fillId="12" borderId="23" xfId="7" applyFont="1" applyFill="1" applyBorder="1" applyAlignment="1">
      <alignment horizontal="centerContinuous"/>
    </xf>
    <xf numFmtId="0" fontId="11" fillId="12" borderId="13" xfId="7" applyFont="1" applyFill="1" applyBorder="1" applyAlignment="1">
      <alignment horizontal="centerContinuous"/>
    </xf>
    <xf numFmtId="0" fontId="9" fillId="13" borderId="16" xfId="7" applyFont="1" applyFill="1" applyBorder="1" applyAlignment="1">
      <alignment horizontal="centerContinuous"/>
    </xf>
    <xf numFmtId="0" fontId="11" fillId="13" borderId="16" xfId="7" applyFont="1" applyFill="1" applyBorder="1" applyAlignment="1">
      <alignment horizontal="centerContinuous"/>
    </xf>
    <xf numFmtId="0" fontId="11" fillId="13" borderId="23" xfId="7" applyFont="1" applyFill="1" applyBorder="1" applyAlignment="1">
      <alignment horizontal="centerContinuous"/>
    </xf>
    <xf numFmtId="0" fontId="11" fillId="13" borderId="13" xfId="7" applyFont="1" applyFill="1" applyBorder="1" applyAlignment="1">
      <alignment horizontal="centerContinuous"/>
    </xf>
    <xf numFmtId="0" fontId="14" fillId="0" borderId="0" xfId="7" applyFont="1" applyAlignment="1">
      <alignment horizontal="center" vertical="center" wrapText="1"/>
    </xf>
    <xf numFmtId="0" fontId="4" fillId="0" borderId="0" xfId="8"/>
    <xf numFmtId="0" fontId="5" fillId="0" borderId="14" xfId="7" applyFont="1" applyBorder="1" applyAlignment="1">
      <alignment horizontal="center" vertical="center"/>
    </xf>
    <xf numFmtId="0" fontId="5" fillId="0" borderId="17" xfId="7" applyFont="1" applyBorder="1" applyAlignment="1">
      <alignment horizontal="center" vertical="center"/>
    </xf>
    <xf numFmtId="9" fontId="11" fillId="0" borderId="0" xfId="3" applyFont="1" applyFill="1" applyBorder="1" applyAlignment="1" applyProtection="1">
      <alignment horizontal="center"/>
    </xf>
    <xf numFmtId="0" fontId="5" fillId="0" borderId="55" xfId="7" applyFont="1" applyBorder="1" applyAlignment="1">
      <alignment horizontal="center" vertical="center"/>
    </xf>
    <xf numFmtId="0" fontId="14" fillId="9" borderId="46" xfId="7" applyFont="1" applyFill="1" applyBorder="1" applyAlignment="1">
      <alignment horizontal="center" vertical="center" wrapText="1"/>
    </xf>
    <xf numFmtId="0" fontId="14" fillId="9" borderId="26" xfId="7" applyFont="1" applyFill="1" applyBorder="1" applyAlignment="1">
      <alignment horizontal="center" vertical="center" wrapText="1"/>
    </xf>
    <xf numFmtId="0" fontId="14" fillId="9" borderId="12" xfId="7" applyFont="1" applyFill="1" applyBorder="1" applyAlignment="1">
      <alignment horizontal="center" vertical="center" wrapText="1"/>
    </xf>
    <xf numFmtId="0" fontId="15" fillId="0" borderId="0" xfId="8" applyFont="1" applyAlignment="1">
      <alignment horizontal="right"/>
    </xf>
    <xf numFmtId="0" fontId="11" fillId="0" borderId="0" xfId="7" applyFont="1" applyAlignment="1">
      <alignment vertical="top" wrapText="1"/>
    </xf>
    <xf numFmtId="9" fontId="11" fillId="14" borderId="12" xfId="3" applyFont="1" applyFill="1" applyBorder="1" applyAlignment="1" applyProtection="1">
      <alignment horizontal="center"/>
    </xf>
    <xf numFmtId="44" fontId="2" fillId="0" borderId="2" xfId="5" applyNumberFormat="1" applyProtection="1"/>
    <xf numFmtId="0" fontId="2" fillId="0" borderId="2" xfId="5" applyFill="1" applyProtection="1"/>
    <xf numFmtId="0" fontId="11" fillId="0" borderId="0" xfId="7" applyFont="1" applyAlignment="1">
      <alignment vertical="center" wrapText="1"/>
    </xf>
    <xf numFmtId="0" fontId="9" fillId="0" borderId="43" xfId="7" applyFont="1" applyBorder="1" applyAlignment="1">
      <alignment horizontal="center"/>
    </xf>
    <xf numFmtId="166" fontId="11" fillId="7" borderId="14" xfId="7" applyNumberFormat="1" applyFont="1" applyFill="1" applyBorder="1" applyAlignment="1">
      <alignment horizontal="center"/>
    </xf>
    <xf numFmtId="0" fontId="5" fillId="0" borderId="0" xfId="7" applyFont="1" applyAlignment="1">
      <alignment horizontal="right"/>
    </xf>
    <xf numFmtId="0" fontId="9" fillId="0" borderId="44" xfId="7" applyFont="1" applyBorder="1" applyAlignment="1">
      <alignment horizontal="center"/>
    </xf>
    <xf numFmtId="166" fontId="11" fillId="7" borderId="17" xfId="7" applyNumberFormat="1" applyFont="1" applyFill="1" applyBorder="1" applyAlignment="1">
      <alignment horizontal="center"/>
    </xf>
    <xf numFmtId="0" fontId="14" fillId="9" borderId="57" xfId="7" applyFont="1" applyFill="1" applyBorder="1" applyAlignment="1">
      <alignment horizontal="center" vertical="center" wrapText="1"/>
    </xf>
    <xf numFmtId="0" fontId="14" fillId="9" borderId="20" xfId="7" applyFont="1" applyFill="1" applyBorder="1" applyAlignment="1">
      <alignment horizontal="center" vertical="center" wrapText="1"/>
    </xf>
    <xf numFmtId="0" fontId="17" fillId="0" borderId="0" xfId="7" applyFont="1"/>
    <xf numFmtId="0" fontId="17" fillId="0" borderId="0" xfId="7" applyFont="1" applyAlignment="1">
      <alignment horizontal="left"/>
    </xf>
    <xf numFmtId="2" fontId="11" fillId="6" borderId="14" xfId="7" applyNumberFormat="1" applyFont="1" applyFill="1" applyBorder="1" applyAlignment="1">
      <alignment horizontal="center"/>
    </xf>
    <xf numFmtId="2" fontId="11" fillId="7" borderId="15" xfId="7" applyNumberFormat="1" applyFont="1" applyFill="1" applyBorder="1" applyAlignment="1">
      <alignment horizontal="center"/>
    </xf>
    <xf numFmtId="2" fontId="11" fillId="6" borderId="20" xfId="7" applyNumberFormat="1" applyFont="1" applyFill="1" applyBorder="1" applyAlignment="1">
      <alignment horizontal="center"/>
    </xf>
    <xf numFmtId="166" fontId="11" fillId="7" borderId="21" xfId="7" applyNumberFormat="1" applyFont="1" applyFill="1" applyBorder="1" applyAlignment="1">
      <alignment horizontal="center"/>
    </xf>
    <xf numFmtId="3" fontId="11" fillId="0" borderId="0" xfId="7" applyNumberFormat="1" applyFont="1" applyAlignment="1">
      <alignment horizontal="center" vertical="center"/>
    </xf>
    <xf numFmtId="0" fontId="19" fillId="0" borderId="0" xfId="7" applyFont="1"/>
    <xf numFmtId="3" fontId="11" fillId="6" borderId="49" xfId="1" applyNumberFormat="1" applyFont="1" applyFill="1" applyBorder="1" applyAlignment="1" applyProtection="1">
      <alignment horizontal="center" vertical="center"/>
    </xf>
    <xf numFmtId="1" fontId="11" fillId="7" borderId="38" xfId="7" applyNumberFormat="1" applyFont="1" applyFill="1" applyBorder="1" applyAlignment="1">
      <alignment horizontal="center"/>
    </xf>
    <xf numFmtId="3" fontId="11" fillId="6" borderId="56" xfId="1" applyNumberFormat="1" applyFont="1" applyFill="1" applyBorder="1" applyAlignment="1" applyProtection="1">
      <alignment horizontal="center" vertical="center"/>
    </xf>
    <xf numFmtId="1" fontId="11" fillId="7" borderId="34" xfId="7" applyNumberFormat="1" applyFont="1" applyFill="1" applyBorder="1" applyAlignment="1">
      <alignment horizontal="center"/>
    </xf>
    <xf numFmtId="0" fontId="3" fillId="0" borderId="0" xfId="6" applyBorder="1" applyProtection="1"/>
    <xf numFmtId="9" fontId="11" fillId="2" borderId="49" xfId="7" applyNumberFormat="1" applyFont="1" applyFill="1" applyBorder="1" applyAlignment="1" applyProtection="1">
      <alignment horizontal="center"/>
      <protection locked="0"/>
    </xf>
    <xf numFmtId="9" fontId="11" fillId="2" borderId="38" xfId="7" applyNumberFormat="1" applyFont="1" applyFill="1" applyBorder="1" applyAlignment="1" applyProtection="1">
      <alignment horizontal="center"/>
      <protection locked="0"/>
    </xf>
    <xf numFmtId="9" fontId="11" fillId="2" borderId="56" xfId="7" applyNumberFormat="1" applyFont="1" applyFill="1" applyBorder="1" applyAlignment="1" applyProtection="1">
      <alignment horizontal="center"/>
      <protection locked="0"/>
    </xf>
    <xf numFmtId="9" fontId="11" fillId="2" borderId="34" xfId="7" applyNumberFormat="1" applyFont="1" applyFill="1" applyBorder="1" applyAlignment="1" applyProtection="1">
      <alignment horizontal="center"/>
      <protection locked="0"/>
    </xf>
    <xf numFmtId="3" fontId="11" fillId="0" borderId="0" xfId="7" applyNumberFormat="1" applyFont="1" applyAlignment="1">
      <alignment horizontal="center"/>
    </xf>
    <xf numFmtId="0" fontId="9" fillId="0" borderId="0" xfId="7" applyFont="1" applyAlignment="1">
      <alignment horizontal="center"/>
    </xf>
    <xf numFmtId="0" fontId="20" fillId="0" borderId="0" xfId="7" applyFont="1"/>
    <xf numFmtId="9" fontId="11" fillId="0" borderId="0" xfId="3" applyFont="1" applyFill="1" applyBorder="1" applyAlignment="1" applyProtection="1">
      <alignment horizontal="center" vertical="center"/>
    </xf>
    <xf numFmtId="0" fontId="11" fillId="0" borderId="0" xfId="7" applyFont="1" applyAlignment="1">
      <alignment horizontal="center" vertical="center"/>
    </xf>
    <xf numFmtId="1" fontId="11" fillId="0" borderId="0" xfId="7" applyNumberFormat="1" applyFont="1" applyAlignment="1">
      <alignment horizontal="center" vertical="center"/>
    </xf>
    <xf numFmtId="0" fontId="11" fillId="5" borderId="12" xfId="7" applyFont="1" applyFill="1" applyBorder="1" applyAlignment="1">
      <alignment horizontal="center" vertical="center"/>
    </xf>
    <xf numFmtId="3" fontId="11" fillId="11" borderId="12" xfId="7" applyNumberFormat="1" applyFont="1" applyFill="1" applyBorder="1" applyAlignment="1">
      <alignment horizontal="center" vertical="center"/>
    </xf>
    <xf numFmtId="0" fontId="9" fillId="6" borderId="55" xfId="7" applyFont="1" applyFill="1" applyBorder="1" applyAlignment="1">
      <alignment horizontal="center" vertical="center"/>
    </xf>
    <xf numFmtId="0" fontId="9" fillId="6" borderId="32" xfId="7" applyFont="1" applyFill="1" applyBorder="1" applyAlignment="1">
      <alignment horizontal="center" vertical="center"/>
    </xf>
    <xf numFmtId="0" fontId="9" fillId="2" borderId="14" xfId="7" applyFont="1" applyFill="1" applyBorder="1" applyAlignment="1" applyProtection="1">
      <alignment horizontal="center" vertical="center"/>
      <protection locked="0"/>
    </xf>
    <xf numFmtId="0" fontId="9" fillId="6" borderId="24" xfId="7" applyFont="1" applyFill="1" applyBorder="1" applyAlignment="1">
      <alignment horizontal="center" vertical="center"/>
    </xf>
    <xf numFmtId="3" fontId="9" fillId="7" borderId="49" xfId="7" applyNumberFormat="1" applyFont="1" applyFill="1" applyBorder="1" applyAlignment="1">
      <alignment horizontal="center" vertical="center"/>
    </xf>
    <xf numFmtId="0" fontId="9" fillId="7" borderId="40" xfId="7" applyFont="1" applyFill="1" applyBorder="1" applyAlignment="1">
      <alignment horizontal="center" vertical="center"/>
    </xf>
    <xf numFmtId="0" fontId="9" fillId="7" borderId="15" xfId="7" applyFont="1" applyFill="1" applyBorder="1" applyAlignment="1">
      <alignment horizontal="center" vertical="center"/>
    </xf>
    <xf numFmtId="1" fontId="9" fillId="2" borderId="39" xfId="7" applyNumberFormat="1" applyFont="1" applyFill="1" applyBorder="1" applyAlignment="1" applyProtection="1">
      <alignment horizontal="center" vertical="center"/>
      <protection locked="0"/>
    </xf>
    <xf numFmtId="0" fontId="5" fillId="0" borderId="39" xfId="7" applyFont="1" applyBorder="1" applyAlignment="1">
      <alignment horizontal="center"/>
    </xf>
    <xf numFmtId="0" fontId="21" fillId="0" borderId="15" xfId="7" applyFont="1" applyBorder="1" applyAlignment="1">
      <alignment horizontal="center"/>
    </xf>
    <xf numFmtId="0" fontId="9" fillId="2" borderId="17" xfId="7" applyFont="1" applyFill="1" applyBorder="1" applyAlignment="1" applyProtection="1">
      <alignment horizontal="center" vertical="center"/>
      <protection locked="0"/>
    </xf>
    <xf numFmtId="3" fontId="9" fillId="7" borderId="50" xfId="7" applyNumberFormat="1" applyFont="1" applyFill="1" applyBorder="1" applyAlignment="1">
      <alignment horizontal="center" vertical="center"/>
    </xf>
    <xf numFmtId="0" fontId="9" fillId="7" borderId="51" xfId="7" applyFont="1" applyFill="1" applyBorder="1" applyAlignment="1">
      <alignment horizontal="center" vertical="center"/>
    </xf>
    <xf numFmtId="0" fontId="9" fillId="7" borderId="18" xfId="7" applyFont="1" applyFill="1" applyBorder="1" applyAlignment="1">
      <alignment horizontal="center" vertical="center"/>
    </xf>
    <xf numFmtId="1" fontId="9" fillId="2" borderId="59" xfId="7" applyNumberFormat="1" applyFont="1" applyFill="1" applyBorder="1" applyAlignment="1" applyProtection="1">
      <alignment horizontal="center" vertical="center"/>
      <protection locked="0"/>
    </xf>
    <xf numFmtId="0" fontId="5" fillId="0" borderId="59" xfId="7" applyFont="1" applyBorder="1" applyAlignment="1">
      <alignment horizontal="center"/>
    </xf>
    <xf numFmtId="0" fontId="21" fillId="0" borderId="18" xfId="7" applyFont="1" applyBorder="1" applyAlignment="1">
      <alignment horizontal="center"/>
    </xf>
    <xf numFmtId="0" fontId="9" fillId="2" borderId="55" xfId="7" applyFont="1" applyFill="1" applyBorder="1" applyAlignment="1" applyProtection="1">
      <alignment horizontal="center" vertical="center"/>
      <protection locked="0"/>
    </xf>
    <xf numFmtId="0" fontId="9" fillId="6" borderId="20" xfId="7" applyFont="1" applyFill="1" applyBorder="1" applyAlignment="1">
      <alignment horizontal="center" vertical="center"/>
    </xf>
    <xf numFmtId="3" fontId="9" fillId="7" borderId="53" xfId="7" applyNumberFormat="1" applyFont="1" applyFill="1" applyBorder="1" applyAlignment="1">
      <alignment horizontal="center" vertical="center"/>
    </xf>
    <xf numFmtId="0" fontId="9" fillId="7" borderId="54" xfId="7" applyFont="1" applyFill="1" applyBorder="1" applyAlignment="1">
      <alignment horizontal="center" vertical="center"/>
    </xf>
    <xf numFmtId="0" fontId="9" fillId="7" borderId="60" xfId="7" applyFont="1" applyFill="1" applyBorder="1" applyAlignment="1">
      <alignment horizontal="center" vertical="center"/>
    </xf>
    <xf numFmtId="1" fontId="9" fillId="2" borderId="62" xfId="7" applyNumberFormat="1" applyFont="1" applyFill="1" applyBorder="1" applyAlignment="1" applyProtection="1">
      <alignment horizontal="center" vertical="center"/>
      <protection locked="0"/>
    </xf>
    <xf numFmtId="0" fontId="5" fillId="0" borderId="62" xfId="7" applyFont="1" applyBorder="1" applyAlignment="1">
      <alignment horizontal="center"/>
    </xf>
    <xf numFmtId="0" fontId="21" fillId="0" borderId="60" xfId="7" applyFont="1" applyBorder="1" applyAlignment="1">
      <alignment horizontal="center"/>
    </xf>
    <xf numFmtId="168" fontId="14" fillId="9" borderId="12" xfId="1" applyNumberFormat="1" applyFont="1" applyFill="1" applyBorder="1" applyAlignment="1" applyProtection="1">
      <alignment horizontal="center" vertical="center" wrapText="1"/>
    </xf>
    <xf numFmtId="3" fontId="14" fillId="9" borderId="46" xfId="1" applyNumberFormat="1" applyFont="1" applyFill="1" applyBorder="1" applyAlignment="1" applyProtection="1">
      <alignment horizontal="center" vertical="center" wrapText="1"/>
    </xf>
    <xf numFmtId="0" fontId="14" fillId="9" borderId="13" xfId="7" applyFont="1" applyFill="1" applyBorder="1" applyAlignment="1">
      <alignment horizontal="center" vertical="center" wrapText="1"/>
    </xf>
    <xf numFmtId="0" fontId="14" fillId="9" borderId="22" xfId="7" applyFont="1" applyFill="1" applyBorder="1" applyAlignment="1">
      <alignment horizontal="center" vertical="center" wrapText="1"/>
    </xf>
    <xf numFmtId="0" fontId="14" fillId="9" borderId="25" xfId="7" applyFont="1" applyFill="1" applyBorder="1" applyAlignment="1">
      <alignment horizontal="center" vertical="center" wrapText="1"/>
    </xf>
    <xf numFmtId="0" fontId="22" fillId="11" borderId="23" xfId="7" applyFont="1" applyFill="1" applyBorder="1" applyAlignment="1">
      <alignment horizontal="centerContinuous"/>
    </xf>
    <xf numFmtId="0" fontId="9" fillId="11" borderId="23" xfId="7" applyFont="1" applyFill="1" applyBorder="1" applyAlignment="1">
      <alignment horizontal="centerContinuous"/>
    </xf>
    <xf numFmtId="0" fontId="22" fillId="11" borderId="13" xfId="7" applyFont="1" applyFill="1" applyBorder="1" applyAlignment="1">
      <alignment horizontal="centerContinuous"/>
    </xf>
    <xf numFmtId="0" fontId="22" fillId="0" borderId="0" xfId="7" applyFont="1"/>
    <xf numFmtId="0" fontId="11" fillId="0" borderId="0" xfId="7" applyFont="1" applyAlignment="1">
      <alignment horizontal="center" wrapText="1"/>
    </xf>
    <xf numFmtId="0" fontId="11" fillId="0" borderId="0" xfId="7" applyFont="1" applyAlignment="1">
      <alignment horizontal="left"/>
    </xf>
    <xf numFmtId="0" fontId="10" fillId="0" borderId="0" xfId="7" applyFont="1" applyAlignment="1">
      <alignment horizontal="left"/>
    </xf>
    <xf numFmtId="44" fontId="9" fillId="0" borderId="33" xfId="2" applyFont="1" applyFill="1" applyBorder="1" applyProtection="1"/>
    <xf numFmtId="44" fontId="11" fillId="4" borderId="16" xfId="2" applyFont="1" applyFill="1" applyBorder="1" applyProtection="1"/>
    <xf numFmtId="44" fontId="11" fillId="3" borderId="16" xfId="2" applyFont="1" applyFill="1" applyBorder="1" applyProtection="1"/>
    <xf numFmtId="2" fontId="11" fillId="0" borderId="0" xfId="7" applyNumberFormat="1" applyFont="1" applyAlignment="1">
      <alignment horizontal="center" vertical="center"/>
    </xf>
    <xf numFmtId="164" fontId="9" fillId="10" borderId="61" xfId="7" applyNumberFormat="1" applyFont="1" applyFill="1" applyBorder="1" applyAlignment="1">
      <alignment horizontal="center" vertical="center"/>
    </xf>
    <xf numFmtId="164" fontId="9" fillId="10" borderId="41" xfId="7" applyNumberFormat="1" applyFont="1" applyFill="1" applyBorder="1" applyAlignment="1">
      <alignment horizontal="center" vertical="center"/>
    </xf>
    <xf numFmtId="164" fontId="9" fillId="10" borderId="37" xfId="7" applyNumberFormat="1" applyFont="1" applyFill="1" applyBorder="1" applyAlignment="1">
      <alignment horizontal="center" vertical="center"/>
    </xf>
    <xf numFmtId="164" fontId="11" fillId="10" borderId="12" xfId="7" applyNumberFormat="1" applyFont="1" applyFill="1" applyBorder="1" applyAlignment="1">
      <alignment horizontal="center"/>
    </xf>
    <xf numFmtId="9" fontId="11" fillId="2" borderId="21" xfId="3" applyFont="1" applyFill="1" applyBorder="1" applyAlignment="1" applyProtection="1">
      <alignment horizontal="center"/>
      <protection locked="0"/>
    </xf>
    <xf numFmtId="0" fontId="16" fillId="11" borderId="13" xfId="7" applyFont="1" applyFill="1" applyBorder="1" applyAlignment="1">
      <alignment horizontal="centerContinuous" vertical="center"/>
    </xf>
    <xf numFmtId="1" fontId="6" fillId="5" borderId="12" xfId="7" applyNumberFormat="1" applyFont="1" applyFill="1" applyBorder="1" applyAlignment="1">
      <alignment horizontal="center" vertical="center"/>
    </xf>
    <xf numFmtId="1" fontId="12" fillId="8" borderId="12" xfId="7" applyNumberFormat="1" applyFont="1" applyFill="1" applyBorder="1" applyAlignment="1">
      <alignment horizontal="center" vertical="center"/>
    </xf>
    <xf numFmtId="0" fontId="11" fillId="0" borderId="0" xfId="7" applyFont="1" applyAlignment="1">
      <alignment wrapText="1"/>
    </xf>
    <xf numFmtId="0" fontId="26" fillId="0" borderId="0" xfId="7" applyFont="1" applyAlignment="1">
      <alignment horizontal="left"/>
    </xf>
    <xf numFmtId="9" fontId="11" fillId="2" borderId="69" xfId="3" applyFont="1" applyFill="1" applyBorder="1" applyAlignment="1" applyProtection="1">
      <alignment horizontal="center"/>
      <protection locked="0"/>
    </xf>
    <xf numFmtId="9" fontId="11" fillId="2" borderId="20" xfId="3" applyFont="1" applyFill="1" applyBorder="1" applyAlignment="1" applyProtection="1">
      <alignment horizontal="center"/>
      <protection locked="0"/>
    </xf>
    <xf numFmtId="9" fontId="11" fillId="2" borderId="14" xfId="3" applyFont="1" applyFill="1" applyBorder="1" applyAlignment="1" applyProtection="1">
      <alignment horizontal="center"/>
      <protection locked="0"/>
    </xf>
    <xf numFmtId="0" fontId="9" fillId="0" borderId="0" xfId="7" applyFont="1" applyAlignment="1">
      <alignment wrapText="1"/>
    </xf>
    <xf numFmtId="3" fontId="11" fillId="0" borderId="11" xfId="1" applyNumberFormat="1" applyFont="1" applyBorder="1" applyAlignment="1">
      <alignment horizontal="center" vertical="center"/>
    </xf>
    <xf numFmtId="3" fontId="12" fillId="2" borderId="13" xfId="7" applyNumberFormat="1" applyFont="1" applyFill="1" applyBorder="1" applyAlignment="1" applyProtection="1">
      <alignment horizontal="center" vertical="center"/>
      <protection locked="0"/>
    </xf>
    <xf numFmtId="3" fontId="11" fillId="0" borderId="19" xfId="1" applyNumberFormat="1" applyFont="1" applyBorder="1" applyAlignment="1">
      <alignment horizontal="center" vertical="center"/>
    </xf>
    <xf numFmtId="3" fontId="12" fillId="2" borderId="12" xfId="7" applyNumberFormat="1" applyFont="1" applyFill="1" applyBorder="1" applyAlignment="1" applyProtection="1">
      <alignment horizontal="center" vertical="center"/>
      <protection locked="0"/>
    </xf>
    <xf numFmtId="0" fontId="20" fillId="0" borderId="0" xfId="7" applyFont="1" applyAlignment="1">
      <alignment horizontal="left"/>
    </xf>
    <xf numFmtId="1" fontId="6" fillId="5" borderId="12" xfId="7" applyNumberFormat="1" applyFont="1" applyFill="1" applyBorder="1" applyAlignment="1">
      <alignment horizontal="center" vertical="center" wrapText="1"/>
    </xf>
    <xf numFmtId="9" fontId="11" fillId="2" borderId="14" xfId="3" applyFont="1" applyFill="1" applyBorder="1" applyAlignment="1" applyProtection="1">
      <alignment horizontal="center" vertical="center"/>
      <protection locked="0"/>
    </xf>
    <xf numFmtId="9" fontId="11" fillId="2" borderId="20" xfId="3" applyFont="1" applyFill="1" applyBorder="1" applyAlignment="1" applyProtection="1">
      <alignment horizontal="center" vertical="center"/>
      <protection locked="0"/>
    </xf>
    <xf numFmtId="9" fontId="12" fillId="14" borderId="12" xfId="3" applyFont="1" applyFill="1" applyBorder="1" applyAlignment="1" applyProtection="1">
      <alignment horizontal="center" vertical="center"/>
    </xf>
    <xf numFmtId="0" fontId="11" fillId="0" borderId="0" xfId="7" applyFont="1" applyAlignment="1">
      <alignment horizontal="left" vertical="center" indent="1"/>
    </xf>
    <xf numFmtId="164" fontId="11" fillId="0" borderId="0" xfId="3" applyNumberFormat="1" applyFont="1" applyFill="1" applyBorder="1" applyAlignment="1" applyProtection="1">
      <alignment horizontal="left" vertical="center" indent="1"/>
    </xf>
    <xf numFmtId="9" fontId="12" fillId="2" borderId="12" xfId="3" applyFont="1" applyFill="1" applyBorder="1" applyAlignment="1" applyProtection="1">
      <alignment horizontal="center" vertical="center"/>
      <protection locked="0"/>
    </xf>
    <xf numFmtId="0" fontId="1" fillId="0" borderId="0" xfId="4" applyFill="1" applyBorder="1" applyProtection="1"/>
    <xf numFmtId="0" fontId="1" fillId="0" borderId="0" xfId="4" applyFill="1" applyBorder="1" applyAlignment="1" applyProtection="1">
      <alignment horizontal="right"/>
    </xf>
    <xf numFmtId="9" fontId="1" fillId="0" borderId="0" xfId="4" applyNumberFormat="1" applyFill="1" applyBorder="1" applyAlignment="1" applyProtection="1">
      <alignment horizontal="center"/>
    </xf>
    <xf numFmtId="0" fontId="10" fillId="0" borderId="0" xfId="7" applyFont="1" applyAlignment="1">
      <alignment horizontal="center" vertical="center" wrapText="1"/>
    </xf>
    <xf numFmtId="0" fontId="12" fillId="0" borderId="0" xfId="7" applyFont="1" applyAlignment="1">
      <alignment horizontal="center" vertical="center"/>
    </xf>
    <xf numFmtId="0" fontId="11" fillId="5" borderId="12" xfId="7" applyFont="1" applyFill="1" applyBorder="1" applyAlignment="1">
      <alignment horizontal="center" vertical="center" wrapText="1"/>
    </xf>
    <xf numFmtId="169" fontId="11" fillId="7" borderId="34" xfId="3" applyNumberFormat="1" applyFont="1" applyFill="1" applyBorder="1" applyAlignment="1" applyProtection="1">
      <alignment horizontal="center"/>
    </xf>
    <xf numFmtId="169" fontId="11" fillId="6" borderId="35" xfId="3" applyNumberFormat="1" applyFont="1" applyFill="1" applyBorder="1" applyAlignment="1" applyProtection="1">
      <alignment horizontal="center"/>
    </xf>
    <xf numFmtId="169" fontId="11" fillId="6" borderId="56" xfId="3" applyNumberFormat="1" applyFont="1" applyFill="1" applyBorder="1" applyAlignment="1" applyProtection="1">
      <alignment horizontal="center"/>
    </xf>
    <xf numFmtId="169" fontId="11" fillId="7" borderId="38" xfId="3" applyNumberFormat="1" applyFont="1" applyFill="1" applyBorder="1" applyAlignment="1" applyProtection="1">
      <alignment horizontal="center"/>
    </xf>
    <xf numFmtId="169" fontId="11" fillId="6" borderId="30" xfId="3" applyNumberFormat="1" applyFont="1" applyFill="1" applyBorder="1" applyAlignment="1" applyProtection="1">
      <alignment horizontal="center"/>
    </xf>
    <xf numFmtId="169" fontId="11" fillId="6" borderId="52" xfId="3" applyNumberFormat="1" applyFont="1" applyFill="1" applyBorder="1" applyAlignment="1" applyProtection="1">
      <alignment horizontal="center"/>
    </xf>
    <xf numFmtId="169" fontId="11" fillId="11" borderId="13" xfId="7" applyNumberFormat="1" applyFont="1" applyFill="1" applyBorder="1" applyAlignment="1">
      <alignment horizontal="center" vertical="center"/>
    </xf>
    <xf numFmtId="169" fontId="11" fillId="5" borderId="45" xfId="1" applyNumberFormat="1" applyFont="1" applyFill="1" applyBorder="1" applyAlignment="1" applyProtection="1">
      <alignment horizontal="center" vertical="center"/>
    </xf>
    <xf numFmtId="169" fontId="11" fillId="5" borderId="46" xfId="1" applyNumberFormat="1" applyFont="1" applyFill="1" applyBorder="1" applyAlignment="1" applyProtection="1">
      <alignment horizontal="center" vertical="center"/>
    </xf>
    <xf numFmtId="169" fontId="11" fillId="5" borderId="16" xfId="1" applyNumberFormat="1" applyFont="1" applyFill="1" applyBorder="1" applyAlignment="1" applyProtection="1">
      <alignment horizontal="center" vertical="center"/>
    </xf>
    <xf numFmtId="0" fontId="16" fillId="11" borderId="13" xfId="7" applyFont="1" applyFill="1" applyBorder="1" applyAlignment="1">
      <alignment horizontal="center" vertical="center" wrapText="1"/>
    </xf>
    <xf numFmtId="0" fontId="23" fillId="0" borderId="0" xfId="7" applyFont="1" applyAlignment="1">
      <alignment vertical="center" wrapText="1"/>
    </xf>
    <xf numFmtId="44" fontId="9" fillId="0" borderId="12" xfId="7" applyNumberFormat="1" applyFont="1" applyBorder="1"/>
    <xf numFmtId="44" fontId="9" fillId="0" borderId="0" xfId="2" applyFont="1" applyFill="1" applyProtection="1"/>
    <xf numFmtId="8" fontId="9" fillId="0" borderId="12" xfId="7" applyNumberFormat="1" applyFont="1" applyBorder="1"/>
    <xf numFmtId="44" fontId="12" fillId="15" borderId="68" xfId="7" applyNumberFormat="1" applyFont="1" applyFill="1" applyBorder="1"/>
    <xf numFmtId="44" fontId="12" fillId="15" borderId="63" xfId="7" applyNumberFormat="1" applyFont="1" applyFill="1" applyBorder="1"/>
    <xf numFmtId="44" fontId="12" fillId="0" borderId="63" xfId="7" applyNumberFormat="1" applyFont="1" applyBorder="1"/>
    <xf numFmtId="44" fontId="12" fillId="0" borderId="64" xfId="7" applyNumberFormat="1" applyFont="1" applyBorder="1"/>
    <xf numFmtId="44" fontId="6" fillId="0" borderId="54" xfId="2" applyFont="1" applyFill="1" applyBorder="1" applyAlignment="1" applyProtection="1">
      <alignment horizontal="center" vertical="center"/>
    </xf>
    <xf numFmtId="44" fontId="6" fillId="0" borderId="53" xfId="2" applyFont="1" applyFill="1" applyBorder="1" applyAlignment="1" applyProtection="1">
      <alignment horizontal="center" vertical="center"/>
    </xf>
    <xf numFmtId="44" fontId="6" fillId="0" borderId="51" xfId="2" applyFont="1" applyFill="1" applyBorder="1" applyAlignment="1" applyProtection="1">
      <alignment horizontal="center" vertical="center"/>
    </xf>
    <xf numFmtId="44" fontId="6" fillId="0" borderId="50" xfId="2" applyFont="1" applyFill="1" applyBorder="1" applyAlignment="1" applyProtection="1">
      <alignment horizontal="center" vertical="center"/>
    </xf>
    <xf numFmtId="44" fontId="6" fillId="0" borderId="40" xfId="2" applyFont="1" applyFill="1" applyBorder="1" applyAlignment="1" applyProtection="1">
      <alignment horizontal="center" vertical="center"/>
    </xf>
    <xf numFmtId="44" fontId="6" fillId="0" borderId="49" xfId="2" applyFont="1" applyFill="1" applyBorder="1" applyAlignment="1" applyProtection="1">
      <alignment horizontal="center" vertical="center"/>
    </xf>
    <xf numFmtId="0" fontId="25" fillId="0" borderId="2" xfId="5" applyFont="1" applyAlignment="1">
      <alignment horizontal="center"/>
    </xf>
    <xf numFmtId="0" fontId="2" fillId="0" borderId="2" xfId="5" applyAlignment="1">
      <alignment horizontal="center"/>
    </xf>
    <xf numFmtId="0" fontId="27" fillId="0" borderId="0" xfId="0" applyFont="1"/>
    <xf numFmtId="0" fontId="28" fillId="0" borderId="0" xfId="7" applyFont="1"/>
    <xf numFmtId="0" fontId="29" fillId="0" borderId="0" xfId="7" applyFont="1"/>
    <xf numFmtId="0" fontId="30" fillId="0" borderId="0" xfId="7" applyFont="1" applyAlignment="1">
      <alignment horizontal="right"/>
    </xf>
    <xf numFmtId="3" fontId="30" fillId="0" borderId="0" xfId="7" applyNumberFormat="1" applyFont="1" applyAlignment="1">
      <alignment horizontal="center" vertical="center"/>
    </xf>
    <xf numFmtId="0" fontId="2" fillId="0" borderId="2" xfId="5"/>
    <xf numFmtId="0" fontId="11" fillId="0" borderId="45" xfId="7" applyFont="1" applyBorder="1" applyAlignment="1">
      <alignment horizontal="center" vertical="center"/>
    </xf>
    <xf numFmtId="44" fontId="11" fillId="0" borderId="0" xfId="7" applyNumberFormat="1" applyFont="1"/>
    <xf numFmtId="9" fontId="9" fillId="0" borderId="0" xfId="3" applyFont="1" applyFill="1" applyBorder="1" applyAlignment="1" applyProtection="1">
      <alignment horizontal="center"/>
    </xf>
    <xf numFmtId="44" fontId="11" fillId="0" borderId="0" xfId="2" applyFont="1" applyFill="1" applyBorder="1" applyAlignment="1" applyProtection="1">
      <alignment horizontal="center" vertical="center"/>
    </xf>
    <xf numFmtId="44" fontId="11" fillId="0" borderId="0" xfId="7" applyNumberFormat="1" applyFont="1" applyAlignment="1">
      <alignment horizontal="center"/>
    </xf>
    <xf numFmtId="167" fontId="11" fillId="6" borderId="13" xfId="1" applyNumberFormat="1" applyFont="1" applyFill="1" applyBorder="1" applyAlignment="1" applyProtection="1">
      <alignment horizontal="center"/>
    </xf>
    <xf numFmtId="2" fontId="11" fillId="0" borderId="0" xfId="7" applyNumberFormat="1" applyFont="1" applyAlignment="1">
      <alignment horizontal="center"/>
    </xf>
    <xf numFmtId="9" fontId="9" fillId="0" borderId="16" xfId="3" applyFont="1" applyFill="1" applyBorder="1" applyAlignment="1" applyProtection="1">
      <alignment horizontal="center"/>
    </xf>
    <xf numFmtId="2" fontId="11" fillId="0" borderId="46" xfId="7" applyNumberFormat="1" applyFont="1" applyBorder="1" applyAlignment="1">
      <alignment horizontal="center"/>
    </xf>
    <xf numFmtId="2" fontId="11" fillId="0" borderId="58" xfId="7" applyNumberFormat="1" applyFont="1" applyBorder="1" applyAlignment="1">
      <alignment horizontal="center"/>
    </xf>
    <xf numFmtId="0" fontId="9" fillId="5" borderId="45" xfId="7" applyFont="1" applyFill="1" applyBorder="1" applyAlignment="1">
      <alignment horizontal="right"/>
    </xf>
    <xf numFmtId="3" fontId="11" fillId="0" borderId="0" xfId="7" applyNumberFormat="1" applyFont="1" applyAlignment="1" applyProtection="1">
      <alignment horizontal="center" vertical="center" wrapText="1"/>
      <protection locked="0"/>
    </xf>
    <xf numFmtId="3" fontId="11" fillId="0" borderId="13" xfId="7" applyNumberFormat="1" applyFont="1" applyBorder="1" applyAlignment="1">
      <alignment horizontal="center"/>
    </xf>
    <xf numFmtId="3" fontId="11" fillId="0" borderId="12" xfId="7" applyNumberFormat="1" applyFont="1" applyBorder="1" applyAlignment="1">
      <alignment horizontal="center"/>
    </xf>
    <xf numFmtId="0" fontId="24" fillId="0" borderId="0" xfId="7" applyFont="1" applyAlignment="1">
      <alignment horizontal="left" indent="1"/>
    </xf>
    <xf numFmtId="0" fontId="12" fillId="0" borderId="0" xfId="7" applyFont="1" applyAlignment="1">
      <alignment horizontal="left" indent="1"/>
    </xf>
    <xf numFmtId="0" fontId="6" fillId="11" borderId="13" xfId="7" applyFont="1" applyFill="1" applyBorder="1" applyAlignment="1">
      <alignment horizontal="centerContinuous" vertical="center"/>
    </xf>
    <xf numFmtId="0" fontId="11" fillId="0" borderId="0" xfId="7" applyFont="1" applyAlignment="1">
      <alignment horizontal="left" vertical="top" indent="1"/>
    </xf>
    <xf numFmtId="0" fontId="12" fillId="0" borderId="0" xfId="7" applyFont="1" applyAlignment="1">
      <alignment horizontal="right" indent="1"/>
    </xf>
    <xf numFmtId="0" fontId="11" fillId="0" borderId="0" xfId="7" applyFont="1" applyAlignment="1">
      <alignment horizontal="left" indent="1"/>
    </xf>
    <xf numFmtId="2" fontId="11" fillId="3" borderId="20" xfId="7" applyNumberFormat="1" applyFont="1" applyFill="1" applyBorder="1" applyAlignment="1">
      <alignment horizontal="center" vertical="center"/>
    </xf>
    <xf numFmtId="2" fontId="11" fillId="3" borderId="14" xfId="7" applyNumberFormat="1" applyFont="1" applyFill="1" applyBorder="1" applyAlignment="1">
      <alignment horizontal="center" vertical="center"/>
    </xf>
    <xf numFmtId="0" fontId="11" fillId="0" borderId="0" xfId="7" applyFont="1" applyAlignment="1">
      <alignment horizontal="right" indent="1"/>
    </xf>
    <xf numFmtId="0" fontId="10" fillId="0" borderId="0" xfId="7" applyFont="1" applyAlignment="1">
      <alignment horizontal="center"/>
    </xf>
    <xf numFmtId="0" fontId="10" fillId="0" borderId="0" xfId="7" applyFont="1"/>
    <xf numFmtId="0" fontId="10" fillId="0" borderId="0" xfId="7" applyFont="1" applyAlignment="1">
      <alignment horizontal="right" indent="2"/>
    </xf>
    <xf numFmtId="0" fontId="26" fillId="0" borderId="0" xfId="7" applyFont="1"/>
    <xf numFmtId="0" fontId="32" fillId="0" borderId="1" xfId="4" applyFont="1" applyProtection="1"/>
    <xf numFmtId="0" fontId="32" fillId="0" borderId="2" xfId="5" applyFont="1" applyProtection="1"/>
    <xf numFmtId="0" fontId="31" fillId="0" borderId="0" xfId="7" applyFont="1"/>
    <xf numFmtId="0" fontId="33" fillId="0" borderId="0" xfId="0" applyFont="1"/>
    <xf numFmtId="0" fontId="34" fillId="0" borderId="0" xfId="7" applyFont="1" applyAlignment="1">
      <alignment horizontal="center"/>
    </xf>
    <xf numFmtId="0" fontId="34" fillId="0" borderId="0" xfId="7" applyFont="1" applyAlignment="1">
      <alignment horizontal="left" vertical="center" wrapText="1"/>
    </xf>
    <xf numFmtId="1" fontId="6" fillId="5" borderId="19" xfId="7" applyNumberFormat="1" applyFont="1" applyFill="1" applyBorder="1" applyAlignment="1">
      <alignment horizontal="center" vertical="center"/>
    </xf>
    <xf numFmtId="1" fontId="6" fillId="5" borderId="24" xfId="7" applyNumberFormat="1" applyFont="1" applyFill="1" applyBorder="1" applyAlignment="1">
      <alignment horizontal="center" vertical="center"/>
    </xf>
    <xf numFmtId="0" fontId="11" fillId="6" borderId="12" xfId="7" applyFont="1" applyFill="1" applyBorder="1" applyAlignment="1">
      <alignment horizontal="center" vertical="center"/>
    </xf>
    <xf numFmtId="0" fontId="9" fillId="7" borderId="21" xfId="7" applyFont="1" applyFill="1" applyBorder="1" applyAlignment="1">
      <alignment horizontal="right"/>
    </xf>
    <xf numFmtId="0" fontId="9" fillId="7" borderId="15" xfId="7" applyFont="1" applyFill="1" applyBorder="1" applyAlignment="1">
      <alignment horizontal="right"/>
    </xf>
    <xf numFmtId="2" fontId="11" fillId="6" borderId="12" xfId="7" applyNumberFormat="1" applyFont="1" applyFill="1" applyBorder="1" applyAlignment="1">
      <alignment horizontal="center"/>
    </xf>
    <xf numFmtId="2" fontId="11" fillId="2" borderId="20" xfId="7" applyNumberFormat="1" applyFont="1" applyFill="1" applyBorder="1" applyAlignment="1" applyProtection="1">
      <alignment horizontal="center"/>
      <protection locked="0"/>
    </xf>
    <xf numFmtId="2" fontId="11" fillId="2" borderId="14" xfId="7" applyNumberFormat="1" applyFont="1" applyFill="1" applyBorder="1" applyAlignment="1" applyProtection="1">
      <alignment horizontal="center"/>
      <protection locked="0"/>
    </xf>
    <xf numFmtId="2" fontId="11" fillId="2" borderId="46" xfId="7" applyNumberFormat="1" applyFont="1" applyFill="1" applyBorder="1" applyAlignment="1" applyProtection="1">
      <alignment horizontal="center"/>
      <protection locked="0"/>
    </xf>
    <xf numFmtId="0" fontId="11" fillId="6" borderId="19" xfId="7" applyFont="1" applyFill="1" applyBorder="1" applyAlignment="1">
      <alignment horizontal="center" vertical="center" wrapText="1"/>
    </xf>
    <xf numFmtId="0" fontId="9" fillId="6" borderId="34" xfId="7" applyFont="1" applyFill="1" applyBorder="1" applyAlignment="1">
      <alignment horizontal="right"/>
    </xf>
    <xf numFmtId="2" fontId="11" fillId="2" borderId="35" xfId="7" applyNumberFormat="1" applyFont="1" applyFill="1" applyBorder="1" applyAlignment="1" applyProtection="1">
      <alignment horizontal="center"/>
      <protection locked="0"/>
    </xf>
    <xf numFmtId="9" fontId="9" fillId="0" borderId="56" xfId="3" applyFont="1" applyFill="1" applyBorder="1" applyAlignment="1" applyProtection="1">
      <alignment horizontal="center"/>
    </xf>
    <xf numFmtId="0" fontId="9" fillId="6" borderId="38" xfId="7" applyFont="1" applyFill="1" applyBorder="1" applyAlignment="1">
      <alignment horizontal="right"/>
    </xf>
    <xf numFmtId="2" fontId="11" fillId="2" borderId="39" xfId="7" applyNumberFormat="1" applyFont="1" applyFill="1" applyBorder="1" applyAlignment="1" applyProtection="1">
      <alignment horizontal="center"/>
      <protection locked="0"/>
    </xf>
    <xf numFmtId="9" fontId="9" fillId="0" borderId="49" xfId="3" applyFont="1" applyFill="1" applyBorder="1" applyAlignment="1" applyProtection="1">
      <alignment horizontal="center"/>
    </xf>
    <xf numFmtId="3" fontId="11" fillId="5" borderId="58" xfId="7" applyNumberFormat="1" applyFont="1" applyFill="1" applyBorder="1" applyAlignment="1">
      <alignment horizontal="center" vertical="center"/>
    </xf>
    <xf numFmtId="0" fontId="24" fillId="0" borderId="0" xfId="7" applyFont="1" applyAlignment="1">
      <alignment horizontal="left" vertical="center"/>
    </xf>
    <xf numFmtId="0" fontId="24" fillId="0" borderId="0" xfId="7" applyFont="1" applyAlignment="1">
      <alignment horizontal="center" vertical="center"/>
    </xf>
    <xf numFmtId="44" fontId="11" fillId="16" borderId="12" xfId="7" applyNumberFormat="1" applyFont="1" applyFill="1" applyBorder="1"/>
    <xf numFmtId="44" fontId="11" fillId="7" borderId="45" xfId="7" applyNumberFormat="1" applyFont="1" applyFill="1" applyBorder="1" applyAlignment="1">
      <alignment horizontal="center" vertical="center" wrapText="1"/>
    </xf>
    <xf numFmtId="44" fontId="11" fillId="6" borderId="12" xfId="7" applyNumberFormat="1" applyFont="1" applyFill="1" applyBorder="1"/>
    <xf numFmtId="8" fontId="11" fillId="6" borderId="12" xfId="7" applyNumberFormat="1" applyFont="1" applyFill="1" applyBorder="1"/>
    <xf numFmtId="44" fontId="9" fillId="6" borderId="12" xfId="7" applyNumberFormat="1" applyFont="1" applyFill="1" applyBorder="1"/>
    <xf numFmtId="0" fontId="11" fillId="15" borderId="45" xfId="7" applyFont="1" applyFill="1" applyBorder="1" applyAlignment="1">
      <alignment horizontal="centerContinuous" vertical="center" wrapText="1"/>
    </xf>
    <xf numFmtId="0" fontId="11" fillId="15" borderId="46" xfId="7" applyFont="1" applyFill="1" applyBorder="1" applyAlignment="1">
      <alignment horizontal="centerContinuous" vertical="center" wrapText="1"/>
    </xf>
    <xf numFmtId="0" fontId="22" fillId="5" borderId="13" xfId="7" applyFont="1" applyFill="1" applyBorder="1" applyAlignment="1">
      <alignment horizontal="center"/>
    </xf>
    <xf numFmtId="0" fontId="22" fillId="5" borderId="23" xfId="7" applyFont="1" applyFill="1" applyBorder="1" applyAlignment="1">
      <alignment horizontal="center"/>
    </xf>
    <xf numFmtId="0" fontId="22" fillId="5" borderId="16" xfId="7" applyFont="1" applyFill="1" applyBorder="1" applyAlignment="1">
      <alignment horizontal="center"/>
    </xf>
    <xf numFmtId="9" fontId="11" fillId="9" borderId="11" xfId="3" applyFont="1" applyFill="1" applyBorder="1" applyAlignment="1" applyProtection="1">
      <alignment horizontal="center" vertical="center" wrapText="1"/>
    </xf>
    <xf numFmtId="9" fontId="11" fillId="9" borderId="10" xfId="3" applyFont="1" applyFill="1" applyBorder="1" applyAlignment="1" applyProtection="1">
      <alignment horizontal="center" vertical="center" wrapText="1"/>
    </xf>
    <xf numFmtId="9" fontId="11" fillId="9" borderId="9" xfId="3" applyFont="1" applyFill="1" applyBorder="1" applyAlignment="1" applyProtection="1">
      <alignment horizontal="center" vertical="center" wrapText="1"/>
    </xf>
    <xf numFmtId="9" fontId="11" fillId="9" borderId="6" xfId="3" applyFont="1" applyFill="1" applyBorder="1" applyAlignment="1" applyProtection="1">
      <alignment horizontal="center" vertical="center" wrapText="1"/>
    </xf>
    <xf numFmtId="9" fontId="11" fillId="9" borderId="5" xfId="3" applyFont="1" applyFill="1" applyBorder="1" applyAlignment="1" applyProtection="1">
      <alignment horizontal="center" vertical="center" wrapText="1"/>
    </xf>
    <xf numFmtId="9" fontId="11" fillId="9" borderId="4" xfId="3" applyFont="1" applyFill="1" applyBorder="1" applyAlignment="1" applyProtection="1">
      <alignment horizontal="center" vertical="center" wrapText="1"/>
    </xf>
    <xf numFmtId="0" fontId="24" fillId="0" borderId="0" xfId="7" applyFont="1" applyAlignment="1">
      <alignment horizontal="left" vertical="center" wrapText="1" indent="2"/>
    </xf>
    <xf numFmtId="0" fontId="9" fillId="0" borderId="0" xfId="7" applyFont="1" applyAlignment="1">
      <alignment horizontal="center" wrapText="1"/>
    </xf>
    <xf numFmtId="167" fontId="11" fillId="15" borderId="70" xfId="1" applyNumberFormat="1" applyFont="1" applyFill="1" applyBorder="1" applyAlignment="1" applyProtection="1">
      <alignment horizontal="center" vertical="center" wrapText="1"/>
    </xf>
    <xf numFmtId="167" fontId="23" fillId="15" borderId="71" xfId="1" applyNumberFormat="1" applyFont="1" applyFill="1" applyBorder="1" applyAlignment="1" applyProtection="1">
      <alignment horizontal="center" vertical="center" wrapText="1"/>
    </xf>
    <xf numFmtId="167" fontId="23" fillId="15" borderId="72" xfId="1" applyNumberFormat="1" applyFont="1" applyFill="1" applyBorder="1" applyAlignment="1" applyProtection="1">
      <alignment horizontal="center" vertical="center" wrapText="1"/>
    </xf>
    <xf numFmtId="167" fontId="11" fillId="15" borderId="65" xfId="1" applyNumberFormat="1" applyFont="1" applyFill="1" applyBorder="1" applyAlignment="1" applyProtection="1">
      <alignment horizontal="center" vertical="center" wrapText="1"/>
    </xf>
    <xf numFmtId="167" fontId="23" fillId="15" borderId="66" xfId="1" applyNumberFormat="1" applyFont="1" applyFill="1" applyBorder="1" applyAlignment="1" applyProtection="1">
      <alignment horizontal="center" vertical="center" wrapText="1"/>
    </xf>
    <xf numFmtId="167" fontId="23" fillId="15" borderId="67" xfId="1" applyNumberFormat="1" applyFont="1" applyFill="1" applyBorder="1" applyAlignment="1" applyProtection="1">
      <alignment horizontal="center" vertical="center" wrapText="1"/>
    </xf>
    <xf numFmtId="0" fontId="9" fillId="0" borderId="13" xfId="7" applyFont="1" applyBorder="1" applyAlignment="1">
      <alignment horizontal="left" vertical="top" wrapText="1"/>
    </xf>
    <xf numFmtId="0" fontId="9" fillId="0" borderId="23" xfId="7" applyFont="1" applyBorder="1" applyAlignment="1">
      <alignment horizontal="left" vertical="top" wrapText="1"/>
    </xf>
    <xf numFmtId="0" fontId="9" fillId="0" borderId="16" xfId="7" applyFont="1" applyBorder="1" applyAlignment="1">
      <alignment horizontal="left" vertical="top" wrapText="1"/>
    </xf>
    <xf numFmtId="0" fontId="12" fillId="11" borderId="19" xfId="7" applyFont="1" applyFill="1" applyBorder="1" applyAlignment="1">
      <alignment horizontal="center" vertical="center" wrapText="1"/>
    </xf>
    <xf numFmtId="0" fontId="12" fillId="11" borderId="32" xfId="7" applyFont="1" applyFill="1" applyBorder="1" applyAlignment="1">
      <alignment horizontal="center" vertical="center" wrapText="1"/>
    </xf>
    <xf numFmtId="0" fontId="12" fillId="11" borderId="24" xfId="7" applyFont="1" applyFill="1" applyBorder="1" applyAlignment="1">
      <alignment horizontal="center" vertical="center" wrapText="1"/>
    </xf>
    <xf numFmtId="0" fontId="12" fillId="5" borderId="19" xfId="7" applyFont="1" applyFill="1" applyBorder="1" applyAlignment="1">
      <alignment horizontal="center" vertical="center" wrapText="1"/>
    </xf>
    <xf numFmtId="0" fontId="12" fillId="5" borderId="32" xfId="7" applyFont="1" applyFill="1" applyBorder="1" applyAlignment="1">
      <alignment horizontal="center" vertical="center" wrapText="1"/>
    </xf>
    <xf numFmtId="0" fontId="12" fillId="5" borderId="24" xfId="7" applyFont="1" applyFill="1" applyBorder="1" applyAlignment="1">
      <alignment horizontal="center" vertical="center" wrapText="1"/>
    </xf>
    <xf numFmtId="3" fontId="11" fillId="2" borderId="12" xfId="7" applyNumberFormat="1" applyFont="1" applyFill="1" applyBorder="1" applyAlignment="1" applyProtection="1">
      <alignment horizontal="center" vertical="center" wrapText="1"/>
    </xf>
    <xf numFmtId="0" fontId="11" fillId="2" borderId="19" xfId="7" applyFont="1" applyFill="1" applyBorder="1" applyAlignment="1" applyProtection="1">
      <alignment horizontal="center" vertical="top" wrapText="1"/>
    </xf>
    <xf numFmtId="0" fontId="11" fillId="2" borderId="32" xfId="7" applyFont="1" applyFill="1" applyBorder="1" applyAlignment="1" applyProtection="1">
      <alignment horizontal="center" vertical="top" wrapText="1"/>
    </xf>
    <xf numFmtId="0" fontId="11" fillId="2" borderId="24" xfId="7" applyFont="1" applyFill="1" applyBorder="1" applyAlignment="1" applyProtection="1">
      <alignment horizontal="center" vertical="top" wrapText="1"/>
    </xf>
    <xf numFmtId="0" fontId="11" fillId="2" borderId="19" xfId="7" applyFont="1" applyFill="1" applyBorder="1" applyAlignment="1" applyProtection="1">
      <alignment horizontal="center" vertical="center" wrapText="1"/>
    </xf>
    <xf numFmtId="0" fontId="11" fillId="2" borderId="32" xfId="7" applyFont="1" applyFill="1" applyBorder="1" applyAlignment="1" applyProtection="1">
      <alignment horizontal="center" vertical="center" wrapText="1"/>
    </xf>
    <xf numFmtId="0" fontId="11" fillId="2" borderId="24" xfId="7" applyFont="1" applyFill="1" applyBorder="1" applyAlignment="1" applyProtection="1">
      <alignment horizontal="center" vertical="center" wrapText="1"/>
    </xf>
    <xf numFmtId="3" fontId="11" fillId="2" borderId="19" xfId="7" applyNumberFormat="1" applyFont="1" applyFill="1" applyBorder="1" applyAlignment="1" applyProtection="1">
      <alignment horizontal="center" vertical="center" wrapText="1"/>
    </xf>
    <xf numFmtId="3" fontId="11" fillId="2" borderId="24" xfId="7" applyNumberFormat="1" applyFont="1" applyFill="1" applyBorder="1" applyAlignment="1" applyProtection="1">
      <alignment horizontal="center" vertical="center" wrapText="1"/>
    </xf>
    <xf numFmtId="3" fontId="11" fillId="2" borderId="13" xfId="7" applyNumberFormat="1" applyFont="1" applyFill="1" applyBorder="1" applyAlignment="1" applyProtection="1">
      <alignment horizontal="center" vertical="center" wrapText="1"/>
    </xf>
    <xf numFmtId="3" fontId="11" fillId="2" borderId="16" xfId="7" applyNumberFormat="1" applyFont="1" applyFill="1" applyBorder="1" applyAlignment="1" applyProtection="1">
      <alignment horizontal="center" vertical="center" wrapText="1"/>
    </xf>
    <xf numFmtId="0" fontId="11" fillId="2" borderId="11" xfId="7" applyFont="1" applyFill="1" applyBorder="1" applyAlignment="1" applyProtection="1">
      <alignment horizontal="center" vertical="center" wrapText="1"/>
    </xf>
    <xf numFmtId="0" fontId="11" fillId="2" borderId="9" xfId="7" applyFont="1" applyFill="1" applyBorder="1" applyAlignment="1" applyProtection="1">
      <alignment horizontal="center" vertical="center" wrapText="1"/>
    </xf>
    <xf numFmtId="0" fontId="11" fillId="2" borderId="8" xfId="7" applyFont="1" applyFill="1" applyBorder="1" applyAlignment="1" applyProtection="1">
      <alignment horizontal="center" vertical="center" wrapText="1"/>
    </xf>
    <xf numFmtId="0" fontId="11" fillId="2" borderId="7" xfId="7" applyFont="1" applyFill="1" applyBorder="1" applyAlignment="1" applyProtection="1">
      <alignment horizontal="center" vertical="center" wrapText="1"/>
    </xf>
    <xf numFmtId="0" fontId="11" fillId="2" borderId="6" xfId="7" applyFont="1" applyFill="1" applyBorder="1" applyAlignment="1" applyProtection="1">
      <alignment horizontal="center" vertical="center" wrapText="1"/>
    </xf>
    <xf numFmtId="0" fontId="11" fillId="2" borderId="4" xfId="7" applyFont="1" applyFill="1" applyBorder="1" applyAlignment="1" applyProtection="1">
      <alignment horizontal="center" vertical="center" wrapText="1"/>
    </xf>
  </cellXfs>
  <cellStyles count="9">
    <cellStyle name="Comma" xfId="1" builtinId="3"/>
    <cellStyle name="Currency" xfId="2" builtinId="4"/>
    <cellStyle name="Heading 1" xfId="4" builtinId="16"/>
    <cellStyle name="Heading 2" xfId="5" builtinId="17"/>
    <cellStyle name="Heading 3" xfId="6" builtinId="18"/>
    <cellStyle name="Normal" xfId="0" builtinId="0"/>
    <cellStyle name="Normal 2" xfId="8" xr:uid="{7630D404-EB0B-4F5B-8144-8FD8BF2AA763}"/>
    <cellStyle name="Normal 3" xfId="7" xr:uid="{4D41BD76-099D-4C28-B5FF-C2C8AEF00762}"/>
    <cellStyle name="Percent" xfId="3" builtinId="5"/>
  </cellStyles>
  <dxfs count="10">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ill>
        <patternFill>
          <bgColor rgb="FFFFCCCC"/>
        </patternFill>
      </fill>
    </dxf>
    <dxf>
      <fill>
        <patternFill>
          <bgColor theme="9" tint="0.59996337778862885"/>
        </patternFill>
      </fill>
    </dxf>
    <dxf>
      <fill>
        <patternFill>
          <bgColor rgb="FFFFCCCC"/>
        </patternFill>
      </fill>
    </dxf>
    <dxf>
      <fill>
        <patternFill>
          <bgColor theme="9" tint="0.59996337778862885"/>
        </patternFill>
      </fill>
    </dxf>
    <dxf>
      <fill>
        <patternFill>
          <bgColor rgb="FFFFCCCC"/>
        </patternFill>
      </fill>
    </dxf>
    <dxf>
      <fill>
        <patternFill>
          <bgColor theme="9" tint="0.59996337778862885"/>
        </patternFill>
      </fill>
    </dxf>
  </dxfs>
  <tableStyles count="1" defaultTableStyle="TableStyleMedium2" defaultPivotStyle="PivotStyleLight16">
    <tableStyle name="Invisible" pivot="0" table="0" count="0" xr9:uid="{4620DED2-52F2-45F0-A1A6-56C378E4402B}"/>
  </tableStyles>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20.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19" Type="http://schemas.openxmlformats.org/officeDocument/2006/relationships/image" Target="../media/image19.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drawing1.xml><?xml version="1.0" encoding="utf-8"?>
<xdr:wsDr xmlns:xdr="http://schemas.openxmlformats.org/drawingml/2006/spreadsheetDrawing" xmlns:a="http://schemas.openxmlformats.org/drawingml/2006/main">
  <xdr:twoCellAnchor>
    <xdr:from>
      <xdr:col>3</xdr:col>
      <xdr:colOff>466724</xdr:colOff>
      <xdr:row>19</xdr:row>
      <xdr:rowOff>104775</xdr:rowOff>
    </xdr:from>
    <xdr:to>
      <xdr:col>3</xdr:col>
      <xdr:colOff>832484</xdr:colOff>
      <xdr:row>22</xdr:row>
      <xdr:rowOff>114299</xdr:rowOff>
    </xdr:to>
    <xdr:sp macro="" textlink="">
      <xdr:nvSpPr>
        <xdr:cNvPr id="2" name="Arrow: Down 1">
          <a:extLst>
            <a:ext uri="{FF2B5EF4-FFF2-40B4-BE49-F238E27FC236}">
              <a16:creationId xmlns:a16="http://schemas.microsoft.com/office/drawing/2014/main" id="{7084E2C7-FF33-4CDA-2B19-02DDFA935416}"/>
            </a:ext>
          </a:extLst>
        </xdr:cNvPr>
        <xdr:cNvSpPr/>
      </xdr:nvSpPr>
      <xdr:spPr>
        <a:xfrm>
          <a:off x="4229099" y="3600450"/>
          <a:ext cx="365760" cy="695324"/>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381000</xdr:colOff>
      <xdr:row>19</xdr:row>
      <xdr:rowOff>57150</xdr:rowOff>
    </xdr:from>
    <xdr:to>
      <xdr:col>6</xdr:col>
      <xdr:colOff>746760</xdr:colOff>
      <xdr:row>21</xdr:row>
      <xdr:rowOff>57150</xdr:rowOff>
    </xdr:to>
    <xdr:sp macro="" textlink="">
      <xdr:nvSpPr>
        <xdr:cNvPr id="5" name="Arrow: Down 4">
          <a:extLst>
            <a:ext uri="{FF2B5EF4-FFF2-40B4-BE49-F238E27FC236}">
              <a16:creationId xmlns:a16="http://schemas.microsoft.com/office/drawing/2014/main" id="{FE91005B-61F0-42D2-881C-7ED4CA607072}"/>
            </a:ext>
          </a:extLst>
        </xdr:cNvPr>
        <xdr:cNvSpPr/>
      </xdr:nvSpPr>
      <xdr:spPr>
        <a:xfrm>
          <a:off x="7153275" y="3552825"/>
          <a:ext cx="365760" cy="4572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447674</xdr:colOff>
      <xdr:row>19</xdr:row>
      <xdr:rowOff>85725</xdr:rowOff>
    </xdr:from>
    <xdr:to>
      <xdr:col>9</xdr:col>
      <xdr:colOff>813434</xdr:colOff>
      <xdr:row>21</xdr:row>
      <xdr:rowOff>85725</xdr:rowOff>
    </xdr:to>
    <xdr:sp macro="" textlink="">
      <xdr:nvSpPr>
        <xdr:cNvPr id="6" name="Arrow: Down 5">
          <a:extLst>
            <a:ext uri="{FF2B5EF4-FFF2-40B4-BE49-F238E27FC236}">
              <a16:creationId xmlns:a16="http://schemas.microsoft.com/office/drawing/2014/main" id="{F26D6E58-1591-4BAB-BD74-5E3B1EACF2EF}"/>
            </a:ext>
          </a:extLst>
        </xdr:cNvPr>
        <xdr:cNvSpPr/>
      </xdr:nvSpPr>
      <xdr:spPr>
        <a:xfrm>
          <a:off x="11039474" y="3581400"/>
          <a:ext cx="365760" cy="4572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342900</xdr:colOff>
      <xdr:row>19</xdr:row>
      <xdr:rowOff>57150</xdr:rowOff>
    </xdr:from>
    <xdr:to>
      <xdr:col>11</xdr:col>
      <xdr:colOff>708660</xdr:colOff>
      <xdr:row>21</xdr:row>
      <xdr:rowOff>57150</xdr:rowOff>
    </xdr:to>
    <xdr:sp macro="" textlink="">
      <xdr:nvSpPr>
        <xdr:cNvPr id="7" name="Arrow: Down 6">
          <a:extLst>
            <a:ext uri="{FF2B5EF4-FFF2-40B4-BE49-F238E27FC236}">
              <a16:creationId xmlns:a16="http://schemas.microsoft.com/office/drawing/2014/main" id="{C4CABCAB-E90D-4F64-8C38-FF5AEC1721CF}"/>
            </a:ext>
          </a:extLst>
        </xdr:cNvPr>
        <xdr:cNvSpPr/>
      </xdr:nvSpPr>
      <xdr:spPr>
        <a:xfrm>
          <a:off x="13954125" y="3552825"/>
          <a:ext cx="365760" cy="4572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981075</xdr:colOff>
      <xdr:row>15</xdr:row>
      <xdr:rowOff>133350</xdr:rowOff>
    </xdr:from>
    <xdr:to>
      <xdr:col>2</xdr:col>
      <xdr:colOff>1392555</xdr:colOff>
      <xdr:row>17</xdr:row>
      <xdr:rowOff>87630</xdr:rowOff>
    </xdr:to>
    <xdr:pic>
      <xdr:nvPicPr>
        <xdr:cNvPr id="9" name="Graphic 8" descr="Badge 1 with solid fill">
          <a:extLst>
            <a:ext uri="{FF2B5EF4-FFF2-40B4-BE49-F238E27FC236}">
              <a16:creationId xmlns:a16="http://schemas.microsoft.com/office/drawing/2014/main" id="{E7583A41-EB28-E504-90CB-8A289E4D207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238500" y="2562225"/>
          <a:ext cx="411480" cy="411480"/>
        </a:xfrm>
        <a:prstGeom prst="rect">
          <a:avLst/>
        </a:prstGeom>
      </xdr:spPr>
    </xdr:pic>
    <xdr:clientData/>
  </xdr:twoCellAnchor>
  <xdr:twoCellAnchor editAs="oneCell">
    <xdr:from>
      <xdr:col>5</xdr:col>
      <xdr:colOff>600075</xdr:colOff>
      <xdr:row>15</xdr:row>
      <xdr:rowOff>152400</xdr:rowOff>
    </xdr:from>
    <xdr:to>
      <xdr:col>5</xdr:col>
      <xdr:colOff>1011555</xdr:colOff>
      <xdr:row>17</xdr:row>
      <xdr:rowOff>106680</xdr:rowOff>
    </xdr:to>
    <xdr:pic>
      <xdr:nvPicPr>
        <xdr:cNvPr id="11" name="Graphic 10" descr="Badge with solid fill">
          <a:extLst>
            <a:ext uri="{FF2B5EF4-FFF2-40B4-BE49-F238E27FC236}">
              <a16:creationId xmlns:a16="http://schemas.microsoft.com/office/drawing/2014/main" id="{C5C65F0C-FCED-5536-FA29-D47A3F3C742A}"/>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6296025" y="2581275"/>
          <a:ext cx="411480" cy="411480"/>
        </a:xfrm>
        <a:prstGeom prst="rect">
          <a:avLst/>
        </a:prstGeom>
      </xdr:spPr>
    </xdr:pic>
    <xdr:clientData/>
  </xdr:twoCellAnchor>
  <xdr:twoCellAnchor editAs="oneCell">
    <xdr:from>
      <xdr:col>7</xdr:col>
      <xdr:colOff>847725</xdr:colOff>
      <xdr:row>15</xdr:row>
      <xdr:rowOff>161925</xdr:rowOff>
    </xdr:from>
    <xdr:to>
      <xdr:col>7</xdr:col>
      <xdr:colOff>1259205</xdr:colOff>
      <xdr:row>17</xdr:row>
      <xdr:rowOff>116205</xdr:rowOff>
    </xdr:to>
    <xdr:pic>
      <xdr:nvPicPr>
        <xdr:cNvPr id="14" name="Graphic 13" descr="Badge 3 with solid fill">
          <a:extLst>
            <a:ext uri="{FF2B5EF4-FFF2-40B4-BE49-F238E27FC236}">
              <a16:creationId xmlns:a16="http://schemas.microsoft.com/office/drawing/2014/main" id="{F71488A3-98F1-A6D5-A5C7-99011078EE99}"/>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8677275" y="2590800"/>
          <a:ext cx="411480" cy="411480"/>
        </a:xfrm>
        <a:prstGeom prst="rect">
          <a:avLst/>
        </a:prstGeom>
      </xdr:spPr>
    </xdr:pic>
    <xdr:clientData/>
  </xdr:twoCellAnchor>
  <xdr:twoCellAnchor editAs="oneCell">
    <xdr:from>
      <xdr:col>10</xdr:col>
      <xdr:colOff>1019175</xdr:colOff>
      <xdr:row>15</xdr:row>
      <xdr:rowOff>209550</xdr:rowOff>
    </xdr:from>
    <xdr:to>
      <xdr:col>10</xdr:col>
      <xdr:colOff>1430655</xdr:colOff>
      <xdr:row>17</xdr:row>
      <xdr:rowOff>163830</xdr:rowOff>
    </xdr:to>
    <xdr:pic>
      <xdr:nvPicPr>
        <xdr:cNvPr id="16" name="Graphic 15" descr="Badge 4 with solid fill">
          <a:extLst>
            <a:ext uri="{FF2B5EF4-FFF2-40B4-BE49-F238E27FC236}">
              <a16:creationId xmlns:a16="http://schemas.microsoft.com/office/drawing/2014/main" id="{54C96580-C46E-2815-8D6B-95152733AFC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3134975" y="2638425"/>
          <a:ext cx="411480" cy="411480"/>
        </a:xfrm>
        <a:prstGeom prst="rect">
          <a:avLst/>
        </a:prstGeom>
      </xdr:spPr>
    </xdr:pic>
    <xdr:clientData/>
  </xdr:twoCellAnchor>
  <xdr:twoCellAnchor editAs="oneCell">
    <xdr:from>
      <xdr:col>0</xdr:col>
      <xdr:colOff>76200</xdr:colOff>
      <xdr:row>40</xdr:row>
      <xdr:rowOff>409575</xdr:rowOff>
    </xdr:from>
    <xdr:to>
      <xdr:col>0</xdr:col>
      <xdr:colOff>487680</xdr:colOff>
      <xdr:row>42</xdr:row>
      <xdr:rowOff>1906</xdr:rowOff>
    </xdr:to>
    <xdr:pic>
      <xdr:nvPicPr>
        <xdr:cNvPr id="18" name="Graphic 17" descr="Badge 5 with solid fill">
          <a:extLst>
            <a:ext uri="{FF2B5EF4-FFF2-40B4-BE49-F238E27FC236}">
              <a16:creationId xmlns:a16="http://schemas.microsoft.com/office/drawing/2014/main" id="{A30A2F0B-C21F-29B7-8373-91826776D0E9}"/>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76200" y="9277350"/>
          <a:ext cx="411480" cy="411480"/>
        </a:xfrm>
        <a:prstGeom prst="rect">
          <a:avLst/>
        </a:prstGeom>
      </xdr:spPr>
    </xdr:pic>
    <xdr:clientData/>
  </xdr:twoCellAnchor>
  <xdr:twoCellAnchor>
    <xdr:from>
      <xdr:col>2</xdr:col>
      <xdr:colOff>142875</xdr:colOff>
      <xdr:row>41</xdr:row>
      <xdr:rowOff>57150</xdr:rowOff>
    </xdr:from>
    <xdr:to>
      <xdr:col>2</xdr:col>
      <xdr:colOff>1276350</xdr:colOff>
      <xdr:row>43</xdr:row>
      <xdr:rowOff>28575</xdr:rowOff>
    </xdr:to>
    <xdr:sp macro="" textlink="">
      <xdr:nvSpPr>
        <xdr:cNvPr id="19" name="Arrow: Right 18">
          <a:extLst>
            <a:ext uri="{FF2B5EF4-FFF2-40B4-BE49-F238E27FC236}">
              <a16:creationId xmlns:a16="http://schemas.microsoft.com/office/drawing/2014/main" id="{8A87BCF4-EDC7-3637-78EA-6D75E053D727}"/>
            </a:ext>
          </a:extLst>
        </xdr:cNvPr>
        <xdr:cNvSpPr/>
      </xdr:nvSpPr>
      <xdr:spPr>
        <a:xfrm>
          <a:off x="2400300" y="9991725"/>
          <a:ext cx="1133475" cy="3810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209550</xdr:colOff>
      <xdr:row>56</xdr:row>
      <xdr:rowOff>104775</xdr:rowOff>
    </xdr:from>
    <xdr:to>
      <xdr:col>2</xdr:col>
      <xdr:colOff>1343025</xdr:colOff>
      <xdr:row>56</xdr:row>
      <xdr:rowOff>485775</xdr:rowOff>
    </xdr:to>
    <xdr:sp macro="" textlink="">
      <xdr:nvSpPr>
        <xdr:cNvPr id="8" name="Arrow: Right 7">
          <a:extLst>
            <a:ext uri="{FF2B5EF4-FFF2-40B4-BE49-F238E27FC236}">
              <a16:creationId xmlns:a16="http://schemas.microsoft.com/office/drawing/2014/main" id="{3CCFCFC2-9C9E-4A33-B101-872D65B92F57}"/>
            </a:ext>
          </a:extLst>
        </xdr:cNvPr>
        <xdr:cNvSpPr/>
      </xdr:nvSpPr>
      <xdr:spPr>
        <a:xfrm>
          <a:off x="2466975" y="12725400"/>
          <a:ext cx="1133475" cy="3810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104775</xdr:colOff>
      <xdr:row>56</xdr:row>
      <xdr:rowOff>118222</xdr:rowOff>
    </xdr:from>
    <xdr:to>
      <xdr:col>0</xdr:col>
      <xdr:colOff>516255</xdr:colOff>
      <xdr:row>56</xdr:row>
      <xdr:rowOff>522418</xdr:rowOff>
    </xdr:to>
    <xdr:pic>
      <xdr:nvPicPr>
        <xdr:cNvPr id="12" name="Graphic 11" descr="Badge 6 with solid fill">
          <a:extLst>
            <a:ext uri="{FF2B5EF4-FFF2-40B4-BE49-F238E27FC236}">
              <a16:creationId xmlns:a16="http://schemas.microsoft.com/office/drawing/2014/main" id="{4D70B50A-6026-8BBC-F8EE-6FEBCC987F2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104775" y="11986372"/>
          <a:ext cx="411480" cy="404196"/>
        </a:xfrm>
        <a:prstGeom prst="rect">
          <a:avLst/>
        </a:prstGeom>
      </xdr:spPr>
    </xdr:pic>
    <xdr:clientData/>
  </xdr:twoCellAnchor>
  <xdr:twoCellAnchor editAs="oneCell">
    <xdr:from>
      <xdr:col>0</xdr:col>
      <xdr:colOff>105895</xdr:colOff>
      <xdr:row>63</xdr:row>
      <xdr:rowOff>12326</xdr:rowOff>
    </xdr:from>
    <xdr:to>
      <xdr:col>0</xdr:col>
      <xdr:colOff>517375</xdr:colOff>
      <xdr:row>64</xdr:row>
      <xdr:rowOff>58391</xdr:rowOff>
    </xdr:to>
    <xdr:pic>
      <xdr:nvPicPr>
        <xdr:cNvPr id="15" name="Graphic 14" descr="Badge 7 with solid fill">
          <a:extLst>
            <a:ext uri="{FF2B5EF4-FFF2-40B4-BE49-F238E27FC236}">
              <a16:creationId xmlns:a16="http://schemas.microsoft.com/office/drawing/2014/main" id="{F79C7F5F-2D0D-F2C6-D846-768B039088F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105895" y="13737851"/>
          <a:ext cx="411480" cy="408015"/>
        </a:xfrm>
        <a:prstGeom prst="rect">
          <a:avLst/>
        </a:prstGeom>
      </xdr:spPr>
    </xdr:pic>
    <xdr:clientData/>
  </xdr:twoCellAnchor>
  <xdr:twoCellAnchor>
    <xdr:from>
      <xdr:col>2</xdr:col>
      <xdr:colOff>179294</xdr:colOff>
      <xdr:row>64</xdr:row>
      <xdr:rowOff>11206</xdr:rowOff>
    </xdr:from>
    <xdr:to>
      <xdr:col>2</xdr:col>
      <xdr:colOff>1312769</xdr:colOff>
      <xdr:row>65</xdr:row>
      <xdr:rowOff>190500</xdr:rowOff>
    </xdr:to>
    <xdr:sp macro="" textlink="">
      <xdr:nvSpPr>
        <xdr:cNvPr id="20" name="Arrow: Right 19">
          <a:extLst>
            <a:ext uri="{FF2B5EF4-FFF2-40B4-BE49-F238E27FC236}">
              <a16:creationId xmlns:a16="http://schemas.microsoft.com/office/drawing/2014/main" id="{FE244A2D-F7A2-47C0-86C9-320ECADDB6C3}"/>
            </a:ext>
          </a:extLst>
        </xdr:cNvPr>
        <xdr:cNvSpPr/>
      </xdr:nvSpPr>
      <xdr:spPr>
        <a:xfrm>
          <a:off x="2431676" y="13839265"/>
          <a:ext cx="1133475" cy="3810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139148</xdr:colOff>
      <xdr:row>102</xdr:row>
      <xdr:rowOff>126724</xdr:rowOff>
    </xdr:from>
    <xdr:to>
      <xdr:col>0</xdr:col>
      <xdr:colOff>550628</xdr:colOff>
      <xdr:row>103</xdr:row>
      <xdr:rowOff>331139</xdr:rowOff>
    </xdr:to>
    <xdr:pic>
      <xdr:nvPicPr>
        <xdr:cNvPr id="4" name="Graphic 3" descr="Badge 8 with solid fill">
          <a:extLst>
            <a:ext uri="{FF2B5EF4-FFF2-40B4-BE49-F238E27FC236}">
              <a16:creationId xmlns:a16="http://schemas.microsoft.com/office/drawing/2014/main" id="{F52831D2-7B7F-4482-4D2B-808A556BBBC8}"/>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139148" y="21661507"/>
          <a:ext cx="411480" cy="411480"/>
        </a:xfrm>
        <a:prstGeom prst="rect">
          <a:avLst/>
        </a:prstGeom>
      </xdr:spPr>
    </xdr:pic>
    <xdr:clientData/>
  </xdr:twoCellAnchor>
  <xdr:twoCellAnchor>
    <xdr:from>
      <xdr:col>2</xdr:col>
      <xdr:colOff>188015</xdr:colOff>
      <xdr:row>104</xdr:row>
      <xdr:rowOff>3313</xdr:rowOff>
    </xdr:from>
    <xdr:to>
      <xdr:col>2</xdr:col>
      <xdr:colOff>1167848</xdr:colOff>
      <xdr:row>104</xdr:row>
      <xdr:rowOff>438978</xdr:rowOff>
    </xdr:to>
    <xdr:sp macro="" textlink="">
      <xdr:nvSpPr>
        <xdr:cNvPr id="21" name="Arrow: Right 20">
          <a:extLst>
            <a:ext uri="{FF2B5EF4-FFF2-40B4-BE49-F238E27FC236}">
              <a16:creationId xmlns:a16="http://schemas.microsoft.com/office/drawing/2014/main" id="{E85A4A70-0DEB-4CA9-BB29-BF0FC46B4E53}"/>
            </a:ext>
          </a:extLst>
        </xdr:cNvPr>
        <xdr:cNvSpPr/>
      </xdr:nvSpPr>
      <xdr:spPr>
        <a:xfrm>
          <a:off x="2531993" y="22374639"/>
          <a:ext cx="979833" cy="43566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161925</xdr:colOff>
      <xdr:row>110</xdr:row>
      <xdr:rowOff>173935</xdr:rowOff>
    </xdr:from>
    <xdr:to>
      <xdr:col>2</xdr:col>
      <xdr:colOff>1295400</xdr:colOff>
      <xdr:row>111</xdr:row>
      <xdr:rowOff>234787</xdr:rowOff>
    </xdr:to>
    <xdr:sp macro="" textlink="">
      <xdr:nvSpPr>
        <xdr:cNvPr id="22" name="Arrow: Right 21">
          <a:extLst>
            <a:ext uri="{FF2B5EF4-FFF2-40B4-BE49-F238E27FC236}">
              <a16:creationId xmlns:a16="http://schemas.microsoft.com/office/drawing/2014/main" id="{D13927EF-8380-4E6D-9680-DA45F9A63749}"/>
            </a:ext>
          </a:extLst>
        </xdr:cNvPr>
        <xdr:cNvSpPr/>
      </xdr:nvSpPr>
      <xdr:spPr>
        <a:xfrm>
          <a:off x="2505903" y="24210065"/>
          <a:ext cx="1133475" cy="51639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128381</xdr:colOff>
      <xdr:row>109</xdr:row>
      <xdr:rowOff>126723</xdr:rowOff>
    </xdr:from>
    <xdr:to>
      <xdr:col>0</xdr:col>
      <xdr:colOff>539861</xdr:colOff>
      <xdr:row>110</xdr:row>
      <xdr:rowOff>345993</xdr:rowOff>
    </xdr:to>
    <xdr:pic>
      <xdr:nvPicPr>
        <xdr:cNvPr id="24" name="Graphic 23" descr="Badge 9 with solid fill">
          <a:extLst>
            <a:ext uri="{FF2B5EF4-FFF2-40B4-BE49-F238E27FC236}">
              <a16:creationId xmlns:a16="http://schemas.microsoft.com/office/drawing/2014/main" id="{2DA51FFB-0B28-B2CC-E6BD-15A15A2C40CE}"/>
            </a:ext>
          </a:extLst>
        </xdr:cNvPr>
        <xdr:cNvPicPr>
          <a:picLocks noChangeAspect="1"/>
        </xdr:cNvPicPr>
      </xdr:nvPicPr>
      <xdr:blipFill>
        <a:blip xmlns:r="http://schemas.openxmlformats.org/officeDocument/2006/relationships" r:embed="rId17">
          <a:extLst>
            <a:ext uri="{96DAC541-7B7A-43D3-8B79-37D633B846F1}">
              <asvg:svgBlip xmlns:asvg="http://schemas.microsoft.com/office/drawing/2016/SVG/main" r:embed="rId18"/>
            </a:ext>
          </a:extLst>
        </a:blip>
        <a:stretch>
          <a:fillRect/>
        </a:stretch>
      </xdr:blipFill>
      <xdr:spPr>
        <a:xfrm>
          <a:off x="128381" y="23202071"/>
          <a:ext cx="411480" cy="421602"/>
        </a:xfrm>
        <a:prstGeom prst="rect">
          <a:avLst/>
        </a:prstGeom>
      </xdr:spPr>
    </xdr:pic>
    <xdr:clientData/>
  </xdr:twoCellAnchor>
  <xdr:twoCellAnchor editAs="oneCell">
    <xdr:from>
      <xdr:col>1</xdr:col>
      <xdr:colOff>1095375</xdr:colOff>
      <xdr:row>115</xdr:row>
      <xdr:rowOff>190500</xdr:rowOff>
    </xdr:from>
    <xdr:to>
      <xdr:col>1</xdr:col>
      <xdr:colOff>1506855</xdr:colOff>
      <xdr:row>116</xdr:row>
      <xdr:rowOff>401956</xdr:rowOff>
    </xdr:to>
    <xdr:pic>
      <xdr:nvPicPr>
        <xdr:cNvPr id="26" name="Graphic 25" descr="Badge 10 with solid fill">
          <a:extLst>
            <a:ext uri="{FF2B5EF4-FFF2-40B4-BE49-F238E27FC236}">
              <a16:creationId xmlns:a16="http://schemas.microsoft.com/office/drawing/2014/main" id="{843B94A6-8BD2-A165-BFB8-9017C3010991}"/>
            </a:ext>
          </a:extLst>
        </xdr:cNvPr>
        <xdr:cNvPicPr>
          <a:picLocks noChangeAspect="1"/>
        </xdr:cNvPicPr>
      </xdr:nvPicPr>
      <xdr:blipFill>
        <a:blip xmlns:r="http://schemas.openxmlformats.org/officeDocument/2006/relationships" r:embed="rId19">
          <a:extLst>
            <a:ext uri="{96DAC541-7B7A-43D3-8B79-37D633B846F1}">
              <asvg:svgBlip xmlns:asvg="http://schemas.microsoft.com/office/drawing/2016/SVG/main" r:embed="rId20"/>
            </a:ext>
          </a:extLst>
        </a:blip>
        <a:stretch>
          <a:fillRect/>
        </a:stretch>
      </xdr:blipFill>
      <xdr:spPr>
        <a:xfrm>
          <a:off x="1704975" y="26146125"/>
          <a:ext cx="411480" cy="411480"/>
        </a:xfrm>
        <a:prstGeom prst="rect">
          <a:avLst/>
        </a:prstGeom>
      </xdr:spPr>
    </xdr:pic>
    <xdr:clientData/>
  </xdr:twoCellAnchor>
  <xdr:twoCellAnchor>
    <xdr:from>
      <xdr:col>2</xdr:col>
      <xdr:colOff>484655</xdr:colOff>
      <xdr:row>117</xdr:row>
      <xdr:rowOff>179294</xdr:rowOff>
    </xdr:from>
    <xdr:to>
      <xdr:col>2</xdr:col>
      <xdr:colOff>850415</xdr:colOff>
      <xdr:row>118</xdr:row>
      <xdr:rowOff>516032</xdr:rowOff>
    </xdr:to>
    <xdr:sp macro="" textlink="">
      <xdr:nvSpPr>
        <xdr:cNvPr id="27" name="Arrow: Down 26">
          <a:extLst>
            <a:ext uri="{FF2B5EF4-FFF2-40B4-BE49-F238E27FC236}">
              <a16:creationId xmlns:a16="http://schemas.microsoft.com/office/drawing/2014/main" id="{3F436167-E29C-4347-B6C4-981A31472297}"/>
            </a:ext>
          </a:extLst>
        </xdr:cNvPr>
        <xdr:cNvSpPr/>
      </xdr:nvSpPr>
      <xdr:spPr>
        <a:xfrm>
          <a:off x="2826684" y="27824206"/>
          <a:ext cx="365760" cy="56085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D290C-E5EA-4421-A48B-2DEB2E454BFE}">
  <sheetPr codeName="Sheet1">
    <tabColor rgb="FF92D050"/>
  </sheetPr>
  <dimension ref="A2:AE226"/>
  <sheetViews>
    <sheetView showGridLines="0" tabSelected="1" topLeftCell="A21" zoomScaleNormal="100" zoomScaleSheetLayoutView="100" workbookViewId="0">
      <selection activeCell="E9" sqref="E9"/>
    </sheetView>
  </sheetViews>
  <sheetFormatPr defaultColWidth="9.140625" defaultRowHeight="12.75" x14ac:dyDescent="0.2"/>
  <cols>
    <col min="1" max="1" width="9.140625" style="2" customWidth="1"/>
    <col min="2" max="2" width="26" style="1" customWidth="1"/>
    <col min="3" max="3" width="22.5703125" style="1" customWidth="1"/>
    <col min="4" max="4" width="19.42578125" style="1" customWidth="1"/>
    <col min="5" max="8" width="19.5703125" style="1" customWidth="1"/>
    <col min="9" max="9" width="19.85546875" style="1" customWidth="1"/>
    <col min="10" max="10" width="26.28515625" style="1" customWidth="1"/>
    <col min="11" max="11" width="22.42578125" style="1" customWidth="1"/>
    <col min="12" max="13" width="22.7109375" style="1" customWidth="1"/>
    <col min="14" max="14" width="21.28515625" style="1" customWidth="1"/>
    <col min="15" max="15" width="23.5703125" style="1" customWidth="1"/>
    <col min="16" max="16" width="21.28515625" style="1" customWidth="1"/>
    <col min="17" max="17" width="43" style="1" customWidth="1"/>
    <col min="18" max="19" width="25.7109375" style="1" customWidth="1"/>
    <col min="20" max="20" width="33" style="1" customWidth="1"/>
    <col min="21" max="21" width="35.42578125" style="1" customWidth="1"/>
    <col min="22" max="22" width="21.28515625" style="1" customWidth="1"/>
    <col min="23" max="23" width="20.5703125" style="1" customWidth="1"/>
    <col min="24" max="24" width="21.5703125" style="1" customWidth="1"/>
    <col min="25" max="25" width="21.7109375" style="1" customWidth="1"/>
    <col min="26" max="26" width="22.28515625" style="1" customWidth="1"/>
    <col min="27" max="27" width="17.28515625" style="1" customWidth="1"/>
    <col min="28" max="28" width="6.7109375" style="1" customWidth="1"/>
    <col min="29" max="29" width="18.28515625" style="1" customWidth="1"/>
    <col min="30" max="16384" width="9.140625" style="1"/>
  </cols>
  <sheetData>
    <row r="2" spans="1:12" ht="27" customHeight="1" x14ac:dyDescent="0.35">
      <c r="A2" s="262" t="s">
        <v>144</v>
      </c>
      <c r="C2" s="262"/>
      <c r="D2" s="180"/>
    </row>
    <row r="3" spans="1:12" ht="17.100000000000001" customHeight="1" x14ac:dyDescent="0.3">
      <c r="A3" s="166"/>
    </row>
    <row r="4" spans="1:12" s="260" customFormat="1" ht="21.75" customHeight="1" x14ac:dyDescent="0.3">
      <c r="A4" s="166" t="s">
        <v>159</v>
      </c>
    </row>
    <row r="5" spans="1:12" s="260" customFormat="1" ht="18.75" x14ac:dyDescent="0.3">
      <c r="A5" s="259"/>
      <c r="B5" s="261" t="s">
        <v>141</v>
      </c>
      <c r="C5" s="260" t="s">
        <v>0</v>
      </c>
    </row>
    <row r="6" spans="1:12" s="260" customFormat="1" ht="18.75" x14ac:dyDescent="0.3">
      <c r="A6" s="259"/>
      <c r="B6" s="261" t="s">
        <v>142</v>
      </c>
      <c r="C6" s="260" t="s">
        <v>1</v>
      </c>
    </row>
    <row r="7" spans="1:12" s="260" customFormat="1" ht="18.75" x14ac:dyDescent="0.3">
      <c r="A7" s="259"/>
      <c r="B7" s="261" t="s">
        <v>143</v>
      </c>
      <c r="C7" s="260" t="s">
        <v>103</v>
      </c>
    </row>
    <row r="8" spans="1:12" ht="15" x14ac:dyDescent="0.25">
      <c r="A8" s="1"/>
      <c r="E8" s="8"/>
    </row>
    <row r="9" spans="1:12" ht="15" x14ac:dyDescent="0.25">
      <c r="A9" s="1"/>
      <c r="E9" s="8"/>
    </row>
    <row r="10" spans="1:12" ht="15" x14ac:dyDescent="0.25">
      <c r="A10" s="1"/>
      <c r="E10" s="8"/>
    </row>
    <row r="11" spans="1:12" s="265" customFormat="1" ht="21.75" thickBot="1" x14ac:dyDescent="0.4">
      <c r="A11" s="263" t="s">
        <v>2</v>
      </c>
      <c r="B11" s="264"/>
      <c r="C11" s="264"/>
      <c r="D11" s="264"/>
    </row>
    <row r="12" spans="1:12" s="8" customFormat="1" ht="15.75" thickTop="1" x14ac:dyDescent="0.25"/>
    <row r="13" spans="1:12" s="8" customFormat="1" ht="15" x14ac:dyDescent="0.25"/>
    <row r="14" spans="1:12" s="231" customFormat="1" ht="18" thickBot="1" x14ac:dyDescent="0.35">
      <c r="A14" s="229" t="s">
        <v>122</v>
      </c>
      <c r="B14" s="14" t="s">
        <v>148</v>
      </c>
      <c r="C14" s="14"/>
      <c r="D14" s="14"/>
      <c r="E14" s="14"/>
      <c r="F14" s="14"/>
      <c r="G14" s="14"/>
      <c r="H14" s="230"/>
    </row>
    <row r="15" spans="1:12" s="8" customFormat="1" ht="15.75" thickTop="1" x14ac:dyDescent="0.25">
      <c r="B15" s="165"/>
    </row>
    <row r="16" spans="1:12" s="8" customFormat="1" ht="18" customHeight="1" thickBot="1" x14ac:dyDescent="0.3">
      <c r="A16" s="13"/>
      <c r="B16" s="164"/>
      <c r="C16" s="164"/>
      <c r="D16" s="164"/>
      <c r="E16" s="164"/>
      <c r="F16" s="164"/>
      <c r="G16" s="164"/>
      <c r="H16" s="164"/>
      <c r="I16" s="164"/>
      <c r="J16" s="163"/>
      <c r="K16" s="163"/>
      <c r="L16" s="163"/>
    </row>
    <row r="17" spans="1:14" s="8" customFormat="1" ht="18" customHeight="1" x14ac:dyDescent="0.25">
      <c r="A17" s="13"/>
      <c r="B17" s="164"/>
      <c r="C17" s="164"/>
      <c r="D17" s="332" t="s">
        <v>160</v>
      </c>
      <c r="E17" s="333"/>
      <c r="F17" s="179"/>
      <c r="G17" s="325" t="s">
        <v>104</v>
      </c>
      <c r="H17" s="179"/>
      <c r="I17" s="332" t="s">
        <v>105</v>
      </c>
      <c r="J17" s="333"/>
      <c r="K17" s="74"/>
      <c r="L17" s="332" t="s">
        <v>106</v>
      </c>
      <c r="M17" s="333"/>
    </row>
    <row r="18" spans="1:14" s="8" customFormat="1" ht="18" customHeight="1" x14ac:dyDescent="0.25">
      <c r="A18" s="13"/>
      <c r="B18" s="164"/>
      <c r="C18" s="164"/>
      <c r="D18" s="334"/>
      <c r="E18" s="335"/>
      <c r="F18" s="179"/>
      <c r="G18" s="326"/>
      <c r="H18" s="179"/>
      <c r="I18" s="334"/>
      <c r="J18" s="335"/>
      <c r="K18" s="74"/>
      <c r="L18" s="334"/>
      <c r="M18" s="335"/>
    </row>
    <row r="19" spans="1:14" s="8" customFormat="1" ht="30" customHeight="1" thickBot="1" x14ac:dyDescent="0.3">
      <c r="A19" s="13"/>
      <c r="B19" s="164"/>
      <c r="C19" s="164"/>
      <c r="D19" s="336"/>
      <c r="E19" s="337"/>
      <c r="F19" s="179"/>
      <c r="G19" s="327"/>
      <c r="H19" s="179"/>
      <c r="I19" s="336"/>
      <c r="J19" s="337"/>
      <c r="K19" s="74"/>
      <c r="L19" s="336"/>
      <c r="M19" s="337"/>
    </row>
    <row r="20" spans="1:14" s="8" customFormat="1" ht="18" customHeight="1" x14ac:dyDescent="0.25">
      <c r="A20" s="13"/>
      <c r="B20" s="164"/>
      <c r="C20" s="164"/>
      <c r="D20" s="164"/>
      <c r="E20" s="164"/>
      <c r="F20" s="164"/>
      <c r="G20" s="164"/>
      <c r="H20" s="164"/>
      <c r="I20" s="164"/>
      <c r="J20" s="163"/>
      <c r="K20" s="163"/>
      <c r="L20" s="163"/>
    </row>
    <row r="21" spans="1:14" s="8" customFormat="1" ht="18" customHeight="1" x14ac:dyDescent="0.25">
      <c r="A21" s="13"/>
      <c r="B21" s="164"/>
      <c r="C21" s="164"/>
      <c r="D21" s="164"/>
      <c r="E21" s="164"/>
      <c r="F21" s="164"/>
      <c r="G21" s="164"/>
      <c r="H21" s="164"/>
      <c r="I21" s="164"/>
      <c r="J21" s="163"/>
      <c r="K21" s="163"/>
      <c r="L21" s="163"/>
    </row>
    <row r="22" spans="1:14" s="8" customFormat="1" ht="18" customHeight="1" thickBot="1" x14ac:dyDescent="0.3">
      <c r="A22" s="13"/>
      <c r="B22" s="164"/>
      <c r="C22" s="164"/>
      <c r="D22" s="164"/>
      <c r="E22" s="164"/>
      <c r="F22" s="164"/>
      <c r="G22" s="164"/>
      <c r="H22" s="164"/>
      <c r="I22" s="164"/>
      <c r="J22" s="163"/>
      <c r="K22" s="163"/>
      <c r="L22" s="163"/>
    </row>
    <row r="23" spans="1:14" s="8" customFormat="1" ht="15.75" customHeight="1" thickBot="1" x14ac:dyDescent="0.3">
      <c r="A23" s="13"/>
      <c r="B23" s="163"/>
      <c r="C23" s="123"/>
      <c r="D23" s="123"/>
      <c r="F23" s="162" t="s">
        <v>3</v>
      </c>
      <c r="G23" s="161"/>
      <c r="H23" s="160"/>
      <c r="I23" s="160"/>
      <c r="J23" s="295" t="s">
        <v>4</v>
      </c>
      <c r="K23" s="296"/>
      <c r="L23" s="296"/>
      <c r="M23" s="296"/>
      <c r="N23" s="297"/>
    </row>
    <row r="24" spans="1:14" s="8" customFormat="1" ht="68.25" customHeight="1" thickBot="1" x14ac:dyDescent="0.3">
      <c r="A24" s="13"/>
      <c r="B24" s="157" t="s">
        <v>5</v>
      </c>
      <c r="C24" s="159" t="s">
        <v>6</v>
      </c>
      <c r="D24" s="159" t="s">
        <v>7</v>
      </c>
      <c r="E24" s="158" t="s">
        <v>8</v>
      </c>
      <c r="F24" s="157" t="s">
        <v>146</v>
      </c>
      <c r="G24" s="91" t="s">
        <v>9</v>
      </c>
      <c r="H24" s="90" t="s">
        <v>10</v>
      </c>
      <c r="I24" s="156" t="s">
        <v>11</v>
      </c>
      <c r="J24" s="155" t="s">
        <v>12</v>
      </c>
      <c r="K24" s="155" t="s">
        <v>13</v>
      </c>
      <c r="L24" s="155" t="s">
        <v>14</v>
      </c>
      <c r="M24" s="155" t="s">
        <v>15</v>
      </c>
      <c r="N24" s="155" t="s">
        <v>16</v>
      </c>
    </row>
    <row r="25" spans="1:14" s="8" customFormat="1" ht="15.75" thickBot="1" x14ac:dyDescent="0.3">
      <c r="A25" s="13"/>
      <c r="B25" s="154" t="s">
        <v>17</v>
      </c>
      <c r="C25" s="153"/>
      <c r="D25" s="152"/>
      <c r="E25" s="171" t="e">
        <f t="shared" ref="E25:E33" si="0">D25/$D$36</f>
        <v>#DIV/0!</v>
      </c>
      <c r="F25" s="151">
        <v>7</v>
      </c>
      <c r="G25" s="147">
        <v>4</v>
      </c>
      <c r="H25" s="150">
        <f t="shared" ref="H25:H33" si="1">(F25*G25)/4</f>
        <v>7</v>
      </c>
      <c r="I25" s="149">
        <f>D25*H25*52</f>
        <v>0</v>
      </c>
      <c r="J25" s="147">
        <v>24</v>
      </c>
      <c r="K25" s="148">
        <f t="shared" ref="K25:K33" si="2">J25*D25/4</f>
        <v>0</v>
      </c>
      <c r="L25" s="147">
        <v>1</v>
      </c>
      <c r="M25" s="130">
        <f t="shared" ref="M25:M33" si="3">L25*D25</f>
        <v>0</v>
      </c>
      <c r="N25" s="130">
        <f t="shared" ref="N25:N33" si="4">M25*0.75</f>
        <v>0</v>
      </c>
    </row>
    <row r="26" spans="1:14" s="8" customFormat="1" ht="15.75" thickBot="1" x14ac:dyDescent="0.3">
      <c r="A26" s="13"/>
      <c r="B26" s="146" t="s">
        <v>18</v>
      </c>
      <c r="C26" s="153"/>
      <c r="D26" s="152"/>
      <c r="E26" s="171" t="e">
        <f t="shared" si="0"/>
        <v>#DIV/0!</v>
      </c>
      <c r="F26" s="151">
        <v>6</v>
      </c>
      <c r="G26" s="147">
        <v>4</v>
      </c>
      <c r="H26" s="150">
        <f t="shared" si="1"/>
        <v>6</v>
      </c>
      <c r="I26" s="149">
        <f t="shared" ref="I26" si="5">D26*H26*52</f>
        <v>0</v>
      </c>
      <c r="J26" s="147">
        <v>24</v>
      </c>
      <c r="K26" s="148">
        <f t="shared" si="2"/>
        <v>0</v>
      </c>
      <c r="L26" s="147">
        <v>1</v>
      </c>
      <c r="M26" s="130">
        <f t="shared" si="3"/>
        <v>0</v>
      </c>
      <c r="N26" s="130">
        <f t="shared" si="4"/>
        <v>0</v>
      </c>
    </row>
    <row r="27" spans="1:14" s="8" customFormat="1" ht="15" x14ac:dyDescent="0.25">
      <c r="A27" s="13"/>
      <c r="B27" s="146" t="s">
        <v>19</v>
      </c>
      <c r="C27" s="153"/>
      <c r="D27" s="152"/>
      <c r="E27" s="171" t="e">
        <f t="shared" si="0"/>
        <v>#DIV/0!</v>
      </c>
      <c r="F27" s="151">
        <v>5</v>
      </c>
      <c r="G27" s="147">
        <v>4</v>
      </c>
      <c r="H27" s="150">
        <f t="shared" si="1"/>
        <v>5</v>
      </c>
      <c r="I27" s="149">
        <f t="shared" ref="I27:I33" si="6">D27*H27*52</f>
        <v>0</v>
      </c>
      <c r="J27" s="147">
        <v>24</v>
      </c>
      <c r="K27" s="148">
        <f t="shared" si="2"/>
        <v>0</v>
      </c>
      <c r="L27" s="147">
        <v>1</v>
      </c>
      <c r="M27" s="130">
        <f t="shared" si="3"/>
        <v>0</v>
      </c>
      <c r="N27" s="130">
        <f t="shared" si="4"/>
        <v>0</v>
      </c>
    </row>
    <row r="28" spans="1:14" s="8" customFormat="1" ht="15" x14ac:dyDescent="0.25">
      <c r="A28" s="13"/>
      <c r="B28" s="146" t="s">
        <v>20</v>
      </c>
      <c r="C28" s="145" t="s">
        <v>21</v>
      </c>
      <c r="D28" s="144"/>
      <c r="E28" s="172" t="e">
        <f t="shared" si="0"/>
        <v>#DIV/0!</v>
      </c>
      <c r="F28" s="143">
        <v>4</v>
      </c>
      <c r="G28" s="140">
        <v>4</v>
      </c>
      <c r="H28" s="142">
        <f t="shared" si="1"/>
        <v>4</v>
      </c>
      <c r="I28" s="141">
        <f t="shared" si="6"/>
        <v>0</v>
      </c>
      <c r="J28" s="140">
        <v>16</v>
      </c>
      <c r="K28" s="130">
        <f t="shared" si="2"/>
        <v>0</v>
      </c>
      <c r="L28" s="140">
        <v>1</v>
      </c>
      <c r="M28" s="130">
        <f t="shared" si="3"/>
        <v>0</v>
      </c>
      <c r="N28" s="130">
        <f t="shared" si="4"/>
        <v>0</v>
      </c>
    </row>
    <row r="29" spans="1:14" s="8" customFormat="1" ht="15" x14ac:dyDescent="0.25">
      <c r="A29" s="13"/>
      <c r="B29" s="146" t="s">
        <v>22</v>
      </c>
      <c r="C29" s="145"/>
      <c r="D29" s="144"/>
      <c r="E29" s="172" t="e">
        <f t="shared" si="0"/>
        <v>#DIV/0!</v>
      </c>
      <c r="F29" s="143">
        <v>3</v>
      </c>
      <c r="G29" s="140">
        <v>4</v>
      </c>
      <c r="H29" s="142">
        <f t="shared" si="1"/>
        <v>3</v>
      </c>
      <c r="I29" s="141">
        <f t="shared" si="6"/>
        <v>0</v>
      </c>
      <c r="J29" s="140">
        <v>16</v>
      </c>
      <c r="K29" s="130">
        <f t="shared" si="2"/>
        <v>0</v>
      </c>
      <c r="L29" s="140">
        <v>1</v>
      </c>
      <c r="M29" s="130">
        <f t="shared" si="3"/>
        <v>0</v>
      </c>
      <c r="N29" s="130">
        <f t="shared" si="4"/>
        <v>0</v>
      </c>
    </row>
    <row r="30" spans="1:14" s="8" customFormat="1" ht="15" x14ac:dyDescent="0.25">
      <c r="A30" s="13"/>
      <c r="B30" s="146" t="s">
        <v>23</v>
      </c>
      <c r="C30" s="145"/>
      <c r="D30" s="144"/>
      <c r="E30" s="172" t="e">
        <f t="shared" si="0"/>
        <v>#DIV/0!</v>
      </c>
      <c r="F30" s="143">
        <v>2</v>
      </c>
      <c r="G30" s="140">
        <v>4</v>
      </c>
      <c r="H30" s="142">
        <f t="shared" si="1"/>
        <v>2</v>
      </c>
      <c r="I30" s="141">
        <f t="shared" si="6"/>
        <v>0</v>
      </c>
      <c r="J30" s="140">
        <v>16</v>
      </c>
      <c r="K30" s="130">
        <f t="shared" si="2"/>
        <v>0</v>
      </c>
      <c r="L30" s="140">
        <v>1</v>
      </c>
      <c r="M30" s="130">
        <f t="shared" si="3"/>
        <v>0</v>
      </c>
      <c r="N30" s="130">
        <f t="shared" si="4"/>
        <v>0</v>
      </c>
    </row>
    <row r="31" spans="1:14" s="8" customFormat="1" ht="16.5" customHeight="1" x14ac:dyDescent="0.25">
      <c r="A31" s="13"/>
      <c r="B31" s="146" t="s">
        <v>24</v>
      </c>
      <c r="C31" s="145"/>
      <c r="D31" s="144"/>
      <c r="E31" s="172" t="e">
        <f t="shared" si="0"/>
        <v>#DIV/0!</v>
      </c>
      <c r="F31" s="143">
        <v>1</v>
      </c>
      <c r="G31" s="140">
        <v>4</v>
      </c>
      <c r="H31" s="142">
        <f t="shared" si="1"/>
        <v>1</v>
      </c>
      <c r="I31" s="141">
        <f t="shared" si="6"/>
        <v>0</v>
      </c>
      <c r="J31" s="140">
        <v>12</v>
      </c>
      <c r="K31" s="130">
        <f t="shared" si="2"/>
        <v>0</v>
      </c>
      <c r="L31" s="140">
        <v>1</v>
      </c>
      <c r="M31" s="130">
        <f t="shared" si="3"/>
        <v>0</v>
      </c>
      <c r="N31" s="130">
        <f t="shared" si="4"/>
        <v>0</v>
      </c>
    </row>
    <row r="32" spans="1:14" s="8" customFormat="1" ht="16.5" customHeight="1" x14ac:dyDescent="0.25">
      <c r="A32" s="13"/>
      <c r="B32" s="146" t="s">
        <v>25</v>
      </c>
      <c r="C32" s="145" t="s">
        <v>26</v>
      </c>
      <c r="D32" s="144"/>
      <c r="E32" s="172" t="e">
        <f t="shared" si="0"/>
        <v>#DIV/0!</v>
      </c>
      <c r="F32" s="143">
        <v>0.5</v>
      </c>
      <c r="G32" s="140">
        <v>4</v>
      </c>
      <c r="H32" s="142">
        <f t="shared" si="1"/>
        <v>0.5</v>
      </c>
      <c r="I32" s="141">
        <f t="shared" si="6"/>
        <v>0</v>
      </c>
      <c r="J32" s="140">
        <v>12</v>
      </c>
      <c r="K32" s="130">
        <f t="shared" si="2"/>
        <v>0</v>
      </c>
      <c r="L32" s="140">
        <v>1</v>
      </c>
      <c r="M32" s="130">
        <f t="shared" si="3"/>
        <v>0</v>
      </c>
      <c r="N32" s="130">
        <f t="shared" si="4"/>
        <v>0</v>
      </c>
    </row>
    <row r="33" spans="1:14" s="8" customFormat="1" ht="16.5" customHeight="1" thickBot="1" x14ac:dyDescent="0.3">
      <c r="A33" s="13"/>
      <c r="B33" s="139" t="s">
        <v>27</v>
      </c>
      <c r="C33" s="138" t="s">
        <v>28</v>
      </c>
      <c r="D33" s="137"/>
      <c r="E33" s="173" t="e">
        <f t="shared" si="0"/>
        <v>#DIV/0!</v>
      </c>
      <c r="F33" s="136">
        <v>0.25</v>
      </c>
      <c r="G33" s="132">
        <v>4</v>
      </c>
      <c r="H33" s="135">
        <f t="shared" si="1"/>
        <v>0.25</v>
      </c>
      <c r="I33" s="134">
        <f t="shared" si="6"/>
        <v>0</v>
      </c>
      <c r="J33" s="132">
        <v>12</v>
      </c>
      <c r="K33" s="133">
        <f t="shared" si="2"/>
        <v>0</v>
      </c>
      <c r="L33" s="132">
        <v>1</v>
      </c>
      <c r="M33" s="131">
        <f t="shared" si="3"/>
        <v>0</v>
      </c>
      <c r="N33" s="130">
        <f t="shared" si="4"/>
        <v>0</v>
      </c>
    </row>
    <row r="34" spans="1:14" s="8" customFormat="1" ht="15.75" thickBot="1" x14ac:dyDescent="0.3">
      <c r="A34" s="13"/>
      <c r="B34" s="11"/>
      <c r="E34" s="174" t="e">
        <f>SUM(E25:E33)</f>
        <v>#DIV/0!</v>
      </c>
      <c r="F34" s="127"/>
      <c r="I34" s="129">
        <f>SUM(I25:I33)</f>
        <v>0</v>
      </c>
      <c r="K34" s="285">
        <f>SUM(K25:K33)</f>
        <v>0</v>
      </c>
      <c r="M34" s="271">
        <f>SUM(M25:M33)</f>
        <v>0</v>
      </c>
      <c r="N34" s="128">
        <f>SUM(N25:N33)</f>
        <v>0</v>
      </c>
    </row>
    <row r="35" spans="1:14" s="8" customFormat="1" ht="18.75" customHeight="1" thickBot="1" x14ac:dyDescent="0.3">
      <c r="A35" s="13"/>
    </row>
    <row r="36" spans="1:14" s="8" customFormat="1" ht="16.5" thickBot="1" x14ac:dyDescent="0.3">
      <c r="A36" s="13"/>
      <c r="C36" s="254" t="s">
        <v>29</v>
      </c>
      <c r="D36" s="178">
        <f>SUM(D25:D33)</f>
        <v>0</v>
      </c>
      <c r="H36" s="127"/>
      <c r="M36" s="16"/>
      <c r="N36" s="126"/>
    </row>
    <row r="37" spans="1:14" s="8" customFormat="1" ht="15" x14ac:dyDescent="0.25">
      <c r="A37" s="13"/>
      <c r="C37" s="11"/>
      <c r="D37" s="11"/>
      <c r="E37" s="127"/>
      <c r="H37" s="127"/>
      <c r="M37" s="16"/>
      <c r="N37" s="126"/>
    </row>
    <row r="38" spans="1:14" s="8" customFormat="1" ht="15" x14ac:dyDescent="0.25">
      <c r="A38" s="13"/>
    </row>
    <row r="39" spans="1:14" s="231" customFormat="1" ht="18" thickBot="1" x14ac:dyDescent="0.35">
      <c r="A39" s="229" t="s">
        <v>123</v>
      </c>
      <c r="B39" s="14" t="s">
        <v>30</v>
      </c>
      <c r="C39" s="14"/>
      <c r="D39" s="14"/>
      <c r="E39" s="14"/>
      <c r="F39" s="14"/>
      <c r="G39"/>
      <c r="J39" s="14" t="s">
        <v>138</v>
      </c>
      <c r="K39" s="14"/>
      <c r="L39" s="14"/>
      <c r="M39" s="14"/>
      <c r="N39" s="14"/>
    </row>
    <row r="40" spans="1:14" s="8" customFormat="1" ht="29.25" customHeight="1" thickTop="1" thickBot="1" x14ac:dyDescent="0.3">
      <c r="F40" s="74"/>
      <c r="H40" s="11"/>
    </row>
    <row r="41" spans="1:14" s="8" customFormat="1" ht="48.75" customHeight="1" thickBot="1" x14ac:dyDescent="0.3">
      <c r="B41" s="325" t="s">
        <v>111</v>
      </c>
      <c r="D41" s="176" t="s">
        <v>31</v>
      </c>
      <c r="E41" s="177" t="s">
        <v>32</v>
      </c>
      <c r="F41" s="74"/>
      <c r="H41" s="97"/>
      <c r="J41" s="213" t="s">
        <v>53</v>
      </c>
      <c r="K41" s="190" t="s">
        <v>120</v>
      </c>
      <c r="L41" s="190" t="s">
        <v>54</v>
      </c>
    </row>
    <row r="42" spans="1:14" s="8" customFormat="1" ht="15.75" customHeight="1" x14ac:dyDescent="0.25">
      <c r="B42" s="326"/>
      <c r="D42" s="175">
        <v>0</v>
      </c>
      <c r="E42" s="182">
        <v>0</v>
      </c>
      <c r="F42" s="251" t="s">
        <v>33</v>
      </c>
      <c r="G42" s="97"/>
      <c r="H42" s="97"/>
      <c r="I42" s="254" t="s">
        <v>56</v>
      </c>
      <c r="J42" s="203">
        <f>D42*J44</f>
        <v>0</v>
      </c>
      <c r="K42" s="204">
        <f>K44*E42</f>
        <v>0</v>
      </c>
      <c r="L42" s="205">
        <f>L44*E42</f>
        <v>0</v>
      </c>
      <c r="M42" s="269" t="s">
        <v>59</v>
      </c>
    </row>
    <row r="43" spans="1:14" s="8" customFormat="1" ht="16.5" thickBot="1" x14ac:dyDescent="0.3">
      <c r="A43" s="51"/>
      <c r="B43" s="326"/>
      <c r="D43" s="181">
        <v>0</v>
      </c>
      <c r="E43" s="183">
        <v>0</v>
      </c>
      <c r="F43" s="251" t="s">
        <v>34</v>
      </c>
      <c r="G43" s="97"/>
      <c r="H43" s="97"/>
      <c r="I43" s="254" t="s">
        <v>57</v>
      </c>
      <c r="J43" s="206">
        <f>D43*J44</f>
        <v>0</v>
      </c>
      <c r="K43" s="207">
        <f>K44*E43</f>
        <v>0</v>
      </c>
      <c r="L43" s="208">
        <f>L44*E43</f>
        <v>0</v>
      </c>
      <c r="M43" s="270"/>
    </row>
    <row r="44" spans="1:14" s="8" customFormat="1" ht="16.5" thickBot="1" x14ac:dyDescent="0.3">
      <c r="B44" s="327"/>
      <c r="D44" s="94">
        <f>SUM(D42:D43)</f>
        <v>0</v>
      </c>
      <c r="E44" s="94">
        <f>SUM(E42:E43)</f>
        <v>0</v>
      </c>
      <c r="F44" s="251" t="s">
        <v>107</v>
      </c>
      <c r="I44" s="254" t="s">
        <v>35</v>
      </c>
      <c r="J44" s="209">
        <f>SUM(I25:I33)</f>
        <v>0</v>
      </c>
      <c r="K44" s="210">
        <f>K34</f>
        <v>0</v>
      </c>
      <c r="L44" s="211">
        <f>N34</f>
        <v>0</v>
      </c>
      <c r="M44" s="212">
        <f>K44+L44</f>
        <v>0</v>
      </c>
    </row>
    <row r="45" spans="1:14" s="8" customFormat="1" ht="15" x14ac:dyDescent="0.25">
      <c r="A45" s="13"/>
      <c r="J45" s="125"/>
    </row>
    <row r="46" spans="1:14" s="8" customFormat="1" ht="15" x14ac:dyDescent="0.25">
      <c r="A46" s="13"/>
    </row>
    <row r="47" spans="1:14" s="8" customFormat="1" ht="15" x14ac:dyDescent="0.25">
      <c r="A47" s="13"/>
    </row>
    <row r="48" spans="1:14" s="8" customFormat="1" ht="15" x14ac:dyDescent="0.25">
      <c r="A48" s="13"/>
    </row>
    <row r="49" spans="1:24" s="8" customFormat="1" ht="15" x14ac:dyDescent="0.25">
      <c r="A49" s="13"/>
    </row>
    <row r="50" spans="1:24" s="8" customFormat="1" ht="15" x14ac:dyDescent="0.25">
      <c r="A50" s="13"/>
    </row>
    <row r="51" spans="1:24" s="265" customFormat="1" ht="21.75" thickBot="1" x14ac:dyDescent="0.4">
      <c r="A51" s="263" t="s">
        <v>36</v>
      </c>
      <c r="B51" s="264"/>
      <c r="C51" s="264"/>
      <c r="D51" s="264"/>
      <c r="E51" s="264"/>
    </row>
    <row r="52" spans="1:24" s="8" customFormat="1" ht="15.75" thickTop="1" x14ac:dyDescent="0.25">
      <c r="A52" s="51"/>
    </row>
    <row r="53" spans="1:24" s="231" customFormat="1" ht="18" thickBot="1" x14ac:dyDescent="0.35">
      <c r="A53" s="229" t="s">
        <v>122</v>
      </c>
      <c r="B53" s="14" t="s">
        <v>135</v>
      </c>
      <c r="C53" s="230"/>
    </row>
    <row r="54" spans="1:24" s="8" customFormat="1" ht="17.25" thickTop="1" thickBot="1" x14ac:dyDescent="0.3">
      <c r="A54" s="51"/>
      <c r="B54" s="124"/>
    </row>
    <row r="55" spans="1:24" s="8" customFormat="1" ht="21" customHeight="1" thickBot="1" x14ac:dyDescent="0.3">
      <c r="D55" s="176" t="s">
        <v>31</v>
      </c>
      <c r="E55" s="177" t="s">
        <v>32</v>
      </c>
      <c r="K55" s="117"/>
      <c r="P55" s="51"/>
    </row>
    <row r="56" spans="1:24" s="8" customFormat="1" ht="16.5" thickBot="1" x14ac:dyDescent="0.3">
      <c r="D56" s="185">
        <v>2080</v>
      </c>
      <c r="E56" s="187">
        <v>2080</v>
      </c>
      <c r="F56" s="250" t="s">
        <v>161</v>
      </c>
      <c r="G56" s="250"/>
      <c r="H56" s="250"/>
      <c r="I56" s="250"/>
      <c r="P56" s="51"/>
      <c r="U56" s="123"/>
      <c r="X56" s="123"/>
    </row>
    <row r="57" spans="1:24" s="8" customFormat="1" ht="48" customHeight="1" thickBot="1" x14ac:dyDescent="0.3">
      <c r="B57" s="321" t="s">
        <v>108</v>
      </c>
      <c r="D57" s="186">
        <v>302</v>
      </c>
      <c r="E57" s="188">
        <v>302</v>
      </c>
      <c r="F57" s="304" t="s">
        <v>98</v>
      </c>
      <c r="G57" s="304"/>
      <c r="H57" s="304"/>
      <c r="I57" s="304"/>
    </row>
    <row r="58" spans="1:24" s="8" customFormat="1" ht="20.25" customHeight="1" thickBot="1" x14ac:dyDescent="0.3">
      <c r="D58" s="248">
        <f>D56-D57</f>
        <v>1778</v>
      </c>
      <c r="E58" s="249">
        <f>E56-E57</f>
        <v>1778</v>
      </c>
      <c r="F58" s="251" t="s">
        <v>37</v>
      </c>
      <c r="G58" s="251"/>
      <c r="H58" s="250"/>
      <c r="I58" s="250"/>
    </row>
    <row r="59" spans="1:24" s="8" customFormat="1" ht="15" x14ac:dyDescent="0.25">
      <c r="B59" s="11"/>
      <c r="D59" s="122"/>
      <c r="E59" s="122"/>
      <c r="F59" s="112"/>
    </row>
    <row r="60" spans="1:24" s="8" customFormat="1" ht="18" customHeight="1" thickBot="1" x14ac:dyDescent="0.35">
      <c r="A60" s="229" t="s">
        <v>123</v>
      </c>
      <c r="B60" s="14" t="s">
        <v>38</v>
      </c>
      <c r="C60"/>
      <c r="D60" s="93"/>
      <c r="E60" s="93"/>
      <c r="F60" s="93"/>
      <c r="G60" s="93"/>
      <c r="H60" s="93"/>
      <c r="I60" s="93"/>
      <c r="J60" s="93"/>
    </row>
    <row r="61" spans="1:24" s="8" customFormat="1" ht="18" customHeight="1" thickTop="1" x14ac:dyDescent="0.25">
      <c r="C61" s="93"/>
      <c r="D61" s="93"/>
      <c r="E61" s="93"/>
      <c r="F61" s="93"/>
      <c r="G61" s="93"/>
      <c r="H61" s="93"/>
      <c r="I61" s="93"/>
      <c r="J61" s="93"/>
    </row>
    <row r="62" spans="1:24" s="8" customFormat="1" ht="15" x14ac:dyDescent="0.25">
      <c r="H62" s="93"/>
      <c r="I62" s="93"/>
      <c r="J62" s="93"/>
    </row>
    <row r="63" spans="1:24" s="8" customFormat="1" ht="15.75" thickBot="1" x14ac:dyDescent="0.3">
      <c r="H63" s="93"/>
      <c r="I63" s="93"/>
      <c r="J63" s="93"/>
    </row>
    <row r="64" spans="1:24" s="8" customFormat="1" ht="28.5" customHeight="1" thickBot="1" x14ac:dyDescent="0.3">
      <c r="B64" s="322" t="s">
        <v>110</v>
      </c>
      <c r="D64" s="252" t="s">
        <v>31</v>
      </c>
      <c r="E64" s="177" t="s">
        <v>32</v>
      </c>
      <c r="F64" s="112"/>
      <c r="H64" s="93"/>
      <c r="I64" s="93"/>
      <c r="J64" s="93"/>
    </row>
    <row r="65" spans="1:10" s="8" customFormat="1" ht="15.75" customHeight="1" x14ac:dyDescent="0.25">
      <c r="B65" s="323"/>
      <c r="D65" s="121">
        <v>0</v>
      </c>
      <c r="E65" s="120">
        <v>0</v>
      </c>
      <c r="F65" s="253" t="s">
        <v>39</v>
      </c>
      <c r="G65" s="163" t="s">
        <v>136</v>
      </c>
      <c r="H65" s="93"/>
      <c r="I65" s="93"/>
      <c r="J65" s="93"/>
    </row>
    <row r="66" spans="1:10" s="8" customFormat="1" ht="18" customHeight="1" thickBot="1" x14ac:dyDescent="0.3">
      <c r="B66" s="323"/>
      <c r="D66" s="119">
        <v>0</v>
      </c>
      <c r="E66" s="118">
        <v>0</v>
      </c>
      <c r="F66" s="253" t="s">
        <v>40</v>
      </c>
      <c r="G66" s="163" t="s">
        <v>137</v>
      </c>
      <c r="H66" s="93"/>
      <c r="I66" s="93"/>
      <c r="J66" s="93"/>
    </row>
    <row r="67" spans="1:10" s="8" customFormat="1" ht="18" customHeight="1" x14ac:dyDescent="0.25">
      <c r="B67" s="323"/>
      <c r="H67" s="93"/>
      <c r="I67" s="93"/>
      <c r="J67" s="93"/>
    </row>
    <row r="68" spans="1:10" s="8" customFormat="1" ht="24" customHeight="1" x14ac:dyDescent="0.25">
      <c r="B68" s="323"/>
    </row>
    <row r="69" spans="1:10" s="8" customFormat="1" ht="15" x14ac:dyDescent="0.25">
      <c r="B69" s="323"/>
    </row>
    <row r="70" spans="1:10" s="8" customFormat="1" ht="15" x14ac:dyDescent="0.25">
      <c r="B70" s="323"/>
    </row>
    <row r="71" spans="1:10" s="8" customFormat="1" ht="15" x14ac:dyDescent="0.25">
      <c r="B71" s="323"/>
    </row>
    <row r="72" spans="1:10" s="8" customFormat="1" ht="15" x14ac:dyDescent="0.25">
      <c r="B72" s="323"/>
      <c r="F72" s="112"/>
    </row>
    <row r="73" spans="1:10" s="8" customFormat="1" ht="25.5" customHeight="1" thickBot="1" x14ac:dyDescent="0.3">
      <c r="B73" s="324"/>
      <c r="F73" s="112"/>
    </row>
    <row r="74" spans="1:10" s="8" customFormat="1" ht="15" x14ac:dyDescent="0.25">
      <c r="F74" s="112"/>
    </row>
    <row r="75" spans="1:10" s="231" customFormat="1" ht="18" thickBot="1" x14ac:dyDescent="0.35">
      <c r="A75" s="229" t="s">
        <v>124</v>
      </c>
      <c r="B75" s="14" t="s">
        <v>109</v>
      </c>
      <c r="C75" s="14"/>
      <c r="F75" s="232"/>
    </row>
    <row r="76" spans="1:10" s="8" customFormat="1" ht="16.5" thickTop="1" thickBot="1" x14ac:dyDescent="0.3">
      <c r="B76"/>
      <c r="C76"/>
      <c r="F76" s="112"/>
    </row>
    <row r="77" spans="1:10" s="8" customFormat="1" ht="29.25" customHeight="1" thickBot="1" x14ac:dyDescent="0.3">
      <c r="B77" s="117"/>
      <c r="D77" s="176" t="s">
        <v>31</v>
      </c>
      <c r="E77" s="177" t="s">
        <v>32</v>
      </c>
      <c r="F77" s="74"/>
    </row>
    <row r="78" spans="1:10" s="8" customFormat="1" ht="15" x14ac:dyDescent="0.25">
      <c r="C78" s="258" t="s">
        <v>115</v>
      </c>
      <c r="D78" s="116">
        <f>D65*D58</f>
        <v>0</v>
      </c>
      <c r="E78" s="115">
        <f>E65*E58</f>
        <v>0</v>
      </c>
      <c r="F78" s="255" t="s">
        <v>112</v>
      </c>
    </row>
    <row r="79" spans="1:10" s="8" customFormat="1" ht="15.75" thickBot="1" x14ac:dyDescent="0.3">
      <c r="C79" s="258" t="s">
        <v>116</v>
      </c>
      <c r="D79" s="114">
        <f>D66*D58</f>
        <v>0</v>
      </c>
      <c r="E79" s="113">
        <f>E66*E58</f>
        <v>0</v>
      </c>
      <c r="F79" s="255" t="s">
        <v>139</v>
      </c>
    </row>
    <row r="80" spans="1:10" s="8" customFormat="1" ht="15" x14ac:dyDescent="0.25"/>
    <row r="81" spans="1:22" s="231" customFormat="1" ht="18" thickBot="1" x14ac:dyDescent="0.35">
      <c r="A81" s="229" t="s">
        <v>125</v>
      </c>
      <c r="B81" s="14" t="s">
        <v>41</v>
      </c>
      <c r="C81" s="14"/>
      <c r="I81" s="233"/>
      <c r="J81" s="234"/>
    </row>
    <row r="82" spans="1:22" s="8" customFormat="1" ht="16.5" thickTop="1" thickBot="1" x14ac:dyDescent="0.3">
      <c r="I82" s="11"/>
      <c r="J82" s="111"/>
    </row>
    <row r="83" spans="1:22" s="8" customFormat="1" ht="33" customHeight="1" thickBot="1" x14ac:dyDescent="0.3">
      <c r="A83" s="51"/>
      <c r="D83" s="176" t="s">
        <v>31</v>
      </c>
      <c r="E83" s="190" t="s">
        <v>42</v>
      </c>
      <c r="F83" s="190" t="s">
        <v>43</v>
      </c>
      <c r="G83" s="190" t="s">
        <v>44</v>
      </c>
    </row>
    <row r="84" spans="1:22" s="8" customFormat="1" ht="15" x14ac:dyDescent="0.25">
      <c r="C84" s="258" t="s">
        <v>113</v>
      </c>
      <c r="D84" s="110" t="e">
        <f>J44/D78</f>
        <v>#DIV/0!</v>
      </c>
      <c r="E84" s="109" t="e">
        <f>K44/E78</f>
        <v>#DIV/0!</v>
      </c>
      <c r="F84" s="109" t="e">
        <f>L44/E78</f>
        <v>#DIV/0!</v>
      </c>
      <c r="G84" s="256" t="e">
        <f>F84+E84</f>
        <v>#DIV/0!</v>
      </c>
    </row>
    <row r="85" spans="1:22" s="8" customFormat="1" ht="15.75" thickBot="1" x14ac:dyDescent="0.3">
      <c r="C85" s="258" t="s">
        <v>114</v>
      </c>
      <c r="D85" s="108" t="e">
        <f>J44/D79</f>
        <v>#DIV/0!</v>
      </c>
      <c r="E85" s="107" t="e">
        <f>K44/E79</f>
        <v>#DIV/0!</v>
      </c>
      <c r="F85" s="107" t="e">
        <f>L44/E79</f>
        <v>#DIV/0!</v>
      </c>
      <c r="G85" s="257" t="e">
        <f>F85+E85</f>
        <v>#DIV/0!</v>
      </c>
    </row>
    <row r="86" spans="1:22" s="8" customFormat="1" ht="15" x14ac:dyDescent="0.25"/>
    <row r="87" spans="1:22" s="8" customFormat="1" ht="19.5" customHeight="1" x14ac:dyDescent="0.25"/>
    <row r="88" spans="1:22" s="8" customFormat="1" ht="16.5" customHeight="1" x14ac:dyDescent="0.25">
      <c r="B88" s="189" t="s">
        <v>162</v>
      </c>
      <c r="D88" s="106"/>
      <c r="E88" s="106"/>
      <c r="F88" s="105"/>
    </row>
    <row r="89" spans="1:22" s="8" customFormat="1" ht="15" customHeight="1" thickBot="1" x14ac:dyDescent="0.3">
      <c r="R89" s="214"/>
      <c r="S89" s="214"/>
      <c r="T89" s="214"/>
      <c r="U89" s="214"/>
      <c r="V89" s="97"/>
    </row>
    <row r="90" spans="1:22" s="8" customFormat="1" ht="39" customHeight="1" x14ac:dyDescent="0.25">
      <c r="D90" s="104" t="s">
        <v>117</v>
      </c>
      <c r="E90" s="103" t="s">
        <v>46</v>
      </c>
      <c r="L90" s="214"/>
      <c r="M90" s="214"/>
      <c r="N90" s="214"/>
      <c r="O90" s="214"/>
      <c r="P90" s="214"/>
      <c r="Q90" s="214"/>
      <c r="R90" s="214"/>
      <c r="S90" s="214"/>
      <c r="T90" s="214"/>
      <c r="U90" s="214"/>
      <c r="V90" s="97"/>
    </row>
    <row r="91" spans="1:22" s="8" customFormat="1" ht="15" x14ac:dyDescent="0.25">
      <c r="C91" s="100" t="s">
        <v>47</v>
      </c>
      <c r="D91" s="102">
        <f>$D$36/E91</f>
        <v>0</v>
      </c>
      <c r="E91" s="101">
        <v>35</v>
      </c>
      <c r="L91" s="214"/>
      <c r="M91" s="214"/>
      <c r="N91" s="214"/>
      <c r="O91" s="214"/>
      <c r="P91" s="214"/>
      <c r="Q91" s="214"/>
      <c r="R91" s="214"/>
      <c r="S91" s="214"/>
      <c r="T91" s="214"/>
      <c r="U91" s="214"/>
      <c r="V91" s="97"/>
    </row>
    <row r="92" spans="1:22" s="8" customFormat="1" ht="15" customHeight="1" x14ac:dyDescent="0.25">
      <c r="C92" s="100" t="s">
        <v>48</v>
      </c>
      <c r="D92" s="102">
        <f>$D$36/E92</f>
        <v>0</v>
      </c>
      <c r="E92" s="101">
        <v>25</v>
      </c>
      <c r="L92" s="214"/>
      <c r="M92" s="214"/>
      <c r="N92" s="214"/>
      <c r="O92" s="214"/>
      <c r="P92" s="214"/>
      <c r="Q92" s="214"/>
      <c r="R92" s="214"/>
      <c r="S92" s="214"/>
      <c r="T92" s="214"/>
      <c r="U92" s="214"/>
      <c r="V92" s="97"/>
    </row>
    <row r="93" spans="1:22" s="8" customFormat="1" ht="15.75" thickBot="1" x14ac:dyDescent="0.3">
      <c r="C93" s="100" t="s">
        <v>49</v>
      </c>
      <c r="D93" s="99">
        <f>$D$36/E93</f>
        <v>0</v>
      </c>
      <c r="E93" s="98">
        <v>20</v>
      </c>
      <c r="L93" s="214"/>
      <c r="M93" s="214"/>
      <c r="N93" s="214"/>
      <c r="O93" s="214"/>
      <c r="P93" s="214"/>
      <c r="Q93" s="214"/>
      <c r="R93" s="214"/>
      <c r="S93" s="214"/>
      <c r="T93" s="214"/>
      <c r="U93" s="214"/>
      <c r="V93" s="97"/>
    </row>
    <row r="94" spans="1:22" s="8" customFormat="1" ht="15" x14ac:dyDescent="0.25">
      <c r="L94" s="214"/>
      <c r="M94" s="214"/>
      <c r="N94" s="214"/>
      <c r="O94" s="214"/>
      <c r="P94" s="214"/>
      <c r="Q94" s="214"/>
      <c r="R94" s="214"/>
      <c r="S94" s="214"/>
      <c r="T94" s="214"/>
      <c r="U94" s="214"/>
      <c r="V94" s="97"/>
    </row>
    <row r="95" spans="1:22" s="8" customFormat="1" ht="15" x14ac:dyDescent="0.25">
      <c r="L95" s="214"/>
      <c r="M95" s="214"/>
      <c r="N95" s="214"/>
      <c r="O95" s="214"/>
      <c r="P95" s="214"/>
      <c r="Q95" s="214"/>
      <c r="R95" s="214"/>
      <c r="S95" s="214"/>
      <c r="T95" s="214"/>
      <c r="U95" s="214"/>
      <c r="V95" s="97"/>
    </row>
    <row r="96" spans="1:22" s="8" customFormat="1" ht="15" x14ac:dyDescent="0.25">
      <c r="L96" s="214"/>
      <c r="M96" s="214"/>
      <c r="N96" s="214"/>
      <c r="O96" s="214"/>
      <c r="P96" s="214"/>
      <c r="Q96" s="214"/>
      <c r="R96" s="214"/>
      <c r="S96" s="214"/>
      <c r="T96" s="214"/>
      <c r="U96" s="214"/>
      <c r="V96" s="97"/>
    </row>
    <row r="97" spans="1:28" s="8" customFormat="1" ht="15" x14ac:dyDescent="0.25">
      <c r="L97" s="214"/>
      <c r="M97" s="214"/>
      <c r="N97" s="214"/>
      <c r="O97" s="214"/>
      <c r="P97" s="214"/>
      <c r="Q97" s="214"/>
      <c r="R97" s="214"/>
      <c r="S97" s="214"/>
      <c r="T97" s="214"/>
      <c r="U97" s="214"/>
      <c r="V97" s="97"/>
    </row>
    <row r="98" spans="1:28" s="8" customFormat="1" ht="15" x14ac:dyDescent="0.25">
      <c r="L98" s="214"/>
      <c r="M98" s="214"/>
      <c r="N98" s="214"/>
      <c r="O98" s="214"/>
      <c r="P98" s="214"/>
      <c r="Q98" s="214"/>
      <c r="R98" s="214"/>
      <c r="S98" s="214"/>
      <c r="T98" s="214"/>
      <c r="U98" s="214"/>
      <c r="V98" s="97"/>
    </row>
    <row r="99" spans="1:28" s="265" customFormat="1" ht="21.75" thickBot="1" x14ac:dyDescent="0.4">
      <c r="A99" s="263" t="s">
        <v>140</v>
      </c>
      <c r="B99" s="263"/>
      <c r="C99" s="263"/>
      <c r="D99" s="266"/>
      <c r="E99" s="266"/>
      <c r="F99" s="266"/>
      <c r="G99" s="267"/>
      <c r="L99" s="268"/>
      <c r="M99" s="268"/>
      <c r="N99" s="268"/>
      <c r="O99" s="268"/>
      <c r="P99" s="268"/>
      <c r="Q99" s="268"/>
      <c r="R99" s="268"/>
      <c r="S99" s="268"/>
      <c r="T99" s="268"/>
      <c r="U99" s="268"/>
      <c r="V99" s="268"/>
    </row>
    <row r="100" spans="1:28" s="8" customFormat="1" ht="15.75" thickTop="1" x14ac:dyDescent="0.25">
      <c r="A100" s="84"/>
      <c r="B100" s="11"/>
      <c r="C100" s="11"/>
      <c r="D100" s="13"/>
      <c r="E100" s="13"/>
      <c r="F100" s="13"/>
      <c r="G100" s="13"/>
    </row>
    <row r="101" spans="1:28" s="8" customFormat="1" ht="15" x14ac:dyDescent="0.25">
      <c r="A101" s="84"/>
      <c r="B101" s="11"/>
      <c r="C101" s="11"/>
      <c r="D101" s="13"/>
      <c r="E101" s="13"/>
      <c r="F101" s="13"/>
      <c r="G101" s="13"/>
    </row>
    <row r="102" spans="1:28" s="8" customFormat="1" ht="15.75" customHeight="1" thickBot="1" x14ac:dyDescent="0.35">
      <c r="A102" s="228" t="s">
        <v>122</v>
      </c>
      <c r="B102" s="14" t="s">
        <v>102</v>
      </c>
    </row>
    <row r="103" spans="1:28" s="8" customFormat="1" ht="16.5" thickTop="1" thickBot="1" x14ac:dyDescent="0.3">
      <c r="A103" s="84"/>
      <c r="C103" s="84"/>
    </row>
    <row r="104" spans="1:28" s="8" customFormat="1" ht="58.5" customHeight="1" thickBot="1" x14ac:dyDescent="0.3">
      <c r="A104" s="84"/>
      <c r="B104" s="328" t="s">
        <v>126</v>
      </c>
      <c r="C104" s="92"/>
      <c r="D104" s="104" t="s">
        <v>50</v>
      </c>
      <c r="E104" s="103" t="s">
        <v>127</v>
      </c>
      <c r="F104" s="104" t="s">
        <v>51</v>
      </c>
      <c r="G104" s="103" t="s">
        <v>101</v>
      </c>
      <c r="H104" s="104" t="s">
        <v>100</v>
      </c>
    </row>
    <row r="105" spans="1:28" s="8" customFormat="1" ht="50.25" customHeight="1" thickBot="1" x14ac:dyDescent="0.3">
      <c r="A105" s="84"/>
      <c r="B105" s="329"/>
      <c r="C105" s="92"/>
      <c r="D105" s="196">
        <v>0</v>
      </c>
      <c r="E105" s="196">
        <v>0</v>
      </c>
      <c r="F105" s="196">
        <v>0</v>
      </c>
      <c r="G105" s="196">
        <v>0</v>
      </c>
      <c r="H105" s="193">
        <f>SUM(D105:G105)</f>
        <v>0</v>
      </c>
    </row>
    <row r="106" spans="1:28" s="8" customFormat="1" ht="15" x14ac:dyDescent="0.25">
      <c r="A106" s="84"/>
      <c r="B106" s="84"/>
      <c r="C106" s="92"/>
      <c r="D106" s="87" t="s">
        <v>128</v>
      </c>
      <c r="E106" s="87"/>
      <c r="F106" s="87"/>
      <c r="G106" s="87"/>
      <c r="H106" s="87"/>
    </row>
    <row r="107" spans="1:28" s="8" customFormat="1" ht="15" x14ac:dyDescent="0.25">
      <c r="A107" s="84"/>
      <c r="B107" s="84"/>
      <c r="C107" s="92"/>
      <c r="D107" s="87"/>
      <c r="E107" s="87"/>
      <c r="F107" s="87"/>
      <c r="G107" s="87"/>
      <c r="H107" s="87"/>
    </row>
    <row r="108" spans="1:28" s="8" customFormat="1" ht="15" x14ac:dyDescent="0.25">
      <c r="A108" s="84"/>
      <c r="B108" s="84"/>
      <c r="C108" s="92"/>
      <c r="D108" s="87"/>
      <c r="E108" s="87"/>
      <c r="F108" s="87"/>
      <c r="G108" s="87"/>
      <c r="H108" s="87"/>
    </row>
    <row r="109" spans="1:28" s="8" customFormat="1" ht="19.5" thickBot="1" x14ac:dyDescent="0.35">
      <c r="A109" s="228" t="s">
        <v>123</v>
      </c>
      <c r="B109" s="14" t="s">
        <v>130</v>
      </c>
      <c r="C109" s="235"/>
      <c r="D109" s="235"/>
      <c r="E109" s="235"/>
      <c r="F109" s="235"/>
      <c r="G109" s="87"/>
    </row>
    <row r="110" spans="1:28" s="8" customFormat="1" ht="16.5" thickTop="1" thickBot="1" x14ac:dyDescent="0.3">
      <c r="A110" s="84"/>
      <c r="G110" s="87"/>
    </row>
    <row r="111" spans="1:28" s="8" customFormat="1" ht="42" customHeight="1" x14ac:dyDescent="0.25">
      <c r="A111" s="84"/>
      <c r="B111" s="328" t="s">
        <v>129</v>
      </c>
      <c r="D111" s="192">
        <v>0</v>
      </c>
      <c r="E111" s="194" t="s">
        <v>58</v>
      </c>
      <c r="G111" s="298" t="s">
        <v>163</v>
      </c>
      <c r="H111" s="299"/>
      <c r="I111" s="299"/>
      <c r="J111" s="299"/>
      <c r="K111" s="300"/>
      <c r="AB111" s="53"/>
    </row>
    <row r="112" spans="1:28" s="8" customFormat="1" ht="42" customHeight="1" thickBot="1" x14ac:dyDescent="0.3">
      <c r="A112" s="84"/>
      <c r="B112" s="329"/>
      <c r="D112" s="191">
        <v>0</v>
      </c>
      <c r="E112" s="195" t="s">
        <v>61</v>
      </c>
      <c r="F112" s="87"/>
      <c r="G112" s="301"/>
      <c r="H112" s="302"/>
      <c r="I112" s="302"/>
      <c r="J112" s="302"/>
      <c r="K112" s="303"/>
      <c r="AB112" s="53"/>
    </row>
    <row r="113" spans="1:31" s="8" customFormat="1" ht="44.25" customHeight="1" x14ac:dyDescent="0.25">
      <c r="B113" s="11"/>
      <c r="AB113" s="53"/>
    </row>
    <row r="114" spans="1:31" s="8" customFormat="1" ht="15.75" customHeight="1" x14ac:dyDescent="0.25">
      <c r="B114" s="11"/>
      <c r="AB114" s="53"/>
    </row>
    <row r="115" spans="1:31" s="8" customFormat="1" ht="15.75" customHeight="1" thickBot="1" x14ac:dyDescent="0.35">
      <c r="A115" s="228" t="s">
        <v>124</v>
      </c>
      <c r="B115" s="66" t="s">
        <v>77</v>
      </c>
      <c r="C115"/>
      <c r="D115"/>
      <c r="E115"/>
      <c r="AB115" s="53"/>
      <c r="AC115" s="83"/>
    </row>
    <row r="116" spans="1:31" s="8" customFormat="1" ht="15.75" customHeight="1" thickTop="1" thickBot="1" x14ac:dyDescent="0.3">
      <c r="B116" s="11"/>
      <c r="AC116" s="9"/>
    </row>
    <row r="117" spans="1:31" s="8" customFormat="1" ht="77.25" customHeight="1" thickBot="1" x14ac:dyDescent="0.3">
      <c r="C117" s="330" t="s">
        <v>118</v>
      </c>
      <c r="D117" s="331"/>
      <c r="F117" s="305"/>
      <c r="G117" s="305"/>
      <c r="H117" s="305"/>
      <c r="I117" s="305"/>
      <c r="J117" s="305"/>
      <c r="K117" s="305"/>
      <c r="AC117" s="9"/>
    </row>
    <row r="118" spans="1:31" s="8" customFormat="1" ht="18" customHeight="1" thickBot="1" x14ac:dyDescent="0.3">
      <c r="C118" s="247"/>
      <c r="D118" s="247"/>
      <c r="AC118" s="9"/>
    </row>
    <row r="119" spans="1:31" s="8" customFormat="1" ht="52.5" customHeight="1" thickBot="1" x14ac:dyDescent="0.3">
      <c r="B119" s="11"/>
      <c r="C119" s="65"/>
      <c r="D119" s="13"/>
      <c r="F119" s="293" t="s">
        <v>132</v>
      </c>
      <c r="G119" s="294"/>
      <c r="H119" s="184"/>
      <c r="I119" s="293" t="s">
        <v>131</v>
      </c>
      <c r="J119" s="294"/>
      <c r="AC119" s="9"/>
      <c r="AD119" s="83"/>
      <c r="AE119" s="83"/>
    </row>
    <row r="120" spans="1:31" s="8" customFormat="1" ht="52.5" customHeight="1" thickBot="1" x14ac:dyDescent="0.3">
      <c r="B120" s="64" t="s">
        <v>31</v>
      </c>
      <c r="C120" s="63" t="s">
        <v>119</v>
      </c>
      <c r="D120" s="63" t="s">
        <v>133</v>
      </c>
      <c r="F120" s="69" t="s">
        <v>79</v>
      </c>
      <c r="G120" s="68" t="s">
        <v>80</v>
      </c>
      <c r="H120" s="62"/>
      <c r="I120" s="69" t="s">
        <v>79</v>
      </c>
      <c r="J120" s="68" t="s">
        <v>80</v>
      </c>
    </row>
    <row r="121" spans="1:31" s="8" customFormat="1" ht="15.75" thickBot="1" x14ac:dyDescent="0.3">
      <c r="B121" s="272" t="s">
        <v>83</v>
      </c>
      <c r="C121" s="275" t="s">
        <v>165</v>
      </c>
      <c r="D121" s="57">
        <f>IF(C123=0,0,C121/$C$123)</f>
        <v>0</v>
      </c>
      <c r="F121" s="215" t="e">
        <f>IF(BillingCalculationDetail!K26&lt;BillingCalculationDetail!F26,BillingCalculationDetail!K26*(Percent_FFSMedicaid+Percent_Uninsured),BillingCalculationDetail!F26*(Percent_FFSMedicaid+Percent_Uninsured))</f>
        <v>#VALUE!</v>
      </c>
      <c r="G121" s="215" t="e">
        <f>IF(BillingCalculationDetail!L26&lt;BillingCalculationDetail!G26,BillingCalculationDetail!L26*(Percent_FFSMedicaid+Percent_Uninsured),BillingCalculationDetail!G26*(Percent_FFSMedicaid+Percent_Uninsured))</f>
        <v>#VALUE!</v>
      </c>
      <c r="H121" s="18"/>
      <c r="I121" s="215" t="e">
        <f>IF(BillingCalculationDetail!K26&lt;BillingCalculationDetail!F26,BillingCalculationDetail!K26*Percent_FFSMedicaid,BillingCalculationDetail!F26*Percent_FFSMedicaid)</f>
        <v>#VALUE!</v>
      </c>
      <c r="J121" s="215" t="e">
        <f>IF(BillingCalculationDetail!L26&lt;BillingCalculationDetail!G26,BillingCalculationDetail!L26*Percent_FFSMedicaid,BillingCalculationDetail!G26*Percent_FFSMedicaid)</f>
        <v>#VALUE!</v>
      </c>
    </row>
    <row r="122" spans="1:31" s="8" customFormat="1" ht="19.5" customHeight="1" thickBot="1" x14ac:dyDescent="0.3">
      <c r="B122" s="273" t="s">
        <v>84</v>
      </c>
      <c r="C122" s="276" t="s">
        <v>165</v>
      </c>
      <c r="D122" s="56">
        <f>IF(C123=0,0,C122/$C$123)</f>
        <v>0</v>
      </c>
      <c r="F122" s="215" t="e">
        <f>IF(BillingCalculationDetail!K29&lt;BillingCalculationDetail!F29,BillingCalculationDetail!K29*(Percent_FFSMedicaid+Percent_Uninsured),BillingCalculationDetail!F29*(Percent_FFSMedicaid+Percent_Uninsured))</f>
        <v>#VALUE!</v>
      </c>
      <c r="G122" s="215" t="e">
        <f>IF(BillingCalculationDetail!L29&lt;BillingCalculationDetail!G29,BillingCalculationDetail!L29*(Percent_FFSMedicaid+Percent_Uninsured),BillingCalculationDetail!G29*(Percent_FFSMedicaid+Percent_Uninsured))</f>
        <v>#VALUE!</v>
      </c>
      <c r="H122" s="18"/>
      <c r="I122" s="215" t="e">
        <f>IF(BillingCalculationDetail!K29&lt;BillingCalculationDetail!F29,BillingCalculationDetail!K29*Percent_FFSMedicaid,BillingCalculationDetail!F29*Percent_FFSMedicaid)</f>
        <v>#VALUE!</v>
      </c>
      <c r="J122" s="215" t="e">
        <f>IF(BillingCalculationDetail!L29&lt;BillingCalculationDetail!G29,BillingCalculationDetail!L29*Percent_FFSMedicaid,BillingCalculationDetail!G29*Percent_FFSMedicaid)</f>
        <v>#VALUE!</v>
      </c>
      <c r="AA122" s="74"/>
    </row>
    <row r="123" spans="1:31" s="8" customFormat="1" ht="15.75" thickBot="1" x14ac:dyDescent="0.3">
      <c r="B123" s="236" t="s">
        <v>153</v>
      </c>
      <c r="C123" s="244">
        <f>SUM(C121:C122)</f>
        <v>0</v>
      </c>
      <c r="D123" s="40"/>
      <c r="F123" s="289" t="e">
        <f>SUM(F121:F122)</f>
        <v>#VALUE!</v>
      </c>
      <c r="G123" s="289" t="e">
        <f>SUM(G121:G122)</f>
        <v>#VALUE!</v>
      </c>
      <c r="H123" s="164"/>
      <c r="I123" s="289" t="e">
        <f>SUM(I121:I122)</f>
        <v>#VALUE!</v>
      </c>
      <c r="J123" s="289" t="e">
        <f>SUM(J121:J122)</f>
        <v>#VALUE!</v>
      </c>
    </row>
    <row r="124" spans="1:31" s="8" customFormat="1" ht="15" x14ac:dyDescent="0.25">
      <c r="B124" s="126" t="s">
        <v>156</v>
      </c>
      <c r="C124" s="170" t="e">
        <f>D85</f>
        <v>#DIV/0!</v>
      </c>
      <c r="D124" s="62"/>
      <c r="F124" s="62"/>
      <c r="G124" s="62"/>
      <c r="H124" s="62"/>
      <c r="I124" s="62"/>
      <c r="J124" s="62"/>
    </row>
    <row r="125" spans="1:31" s="8" customFormat="1" ht="15" x14ac:dyDescent="0.25">
      <c r="B125" s="13" t="s">
        <v>134</v>
      </c>
      <c r="C125" s="242" t="e">
        <f>C123-C124</f>
        <v>#DIV/0!</v>
      </c>
      <c r="D125" s="55"/>
      <c r="H125" s="240"/>
    </row>
    <row r="126" spans="1:31" s="8" customFormat="1" ht="22.5" customHeight="1" thickBot="1" x14ac:dyDescent="0.3">
      <c r="A126" s="51"/>
      <c r="B126" s="16"/>
      <c r="C126" s="170"/>
      <c r="D126" s="55"/>
      <c r="H126" s="240"/>
    </row>
    <row r="127" spans="1:31" s="8" customFormat="1" ht="15.75" thickBot="1" x14ac:dyDescent="0.3">
      <c r="A127" s="51"/>
      <c r="B127" s="278" t="s">
        <v>99</v>
      </c>
      <c r="D127" s="54"/>
      <c r="F127" s="216"/>
      <c r="H127" s="13"/>
    </row>
    <row r="128" spans="1:31" s="8" customFormat="1" ht="15.75" thickBot="1" x14ac:dyDescent="0.3">
      <c r="A128" s="51"/>
      <c r="B128" s="279" t="s">
        <v>89</v>
      </c>
      <c r="C128" s="280">
        <v>0</v>
      </c>
      <c r="D128" s="281" t="str">
        <f>IF(C128=0,"0%",C128/$C$130)</f>
        <v>0%</v>
      </c>
      <c r="F128" s="215">
        <f>IF(BillingCalculationDetail!K33&lt;BillingCalculationDetail!F33,BillingCalculationDetail!K33*(Percent_FFSMedicaid+Percent_Uninsured),BillingCalculationDetail!F33*(Percent_FFSMedicaid+Percent_Uninsured))</f>
        <v>0</v>
      </c>
      <c r="G128" s="215">
        <f>IF(BillingCalculationDetail!L33&lt;BillingCalculationDetail!G33,BillingCalculationDetail!L33*(Percent_FFSMedicaid+Percent_Uninsured),BillingCalculationDetail!G33*(Percent_FFSMedicaid+Percent_Uninsured))</f>
        <v>0</v>
      </c>
      <c r="H128" s="13"/>
      <c r="I128" s="215">
        <f>IF(BillingCalculationDetail!K33&lt;BillingCalculationDetail!F33,BillingCalculationDetail!K33*Percent_FFSMedicaid,BillingCalculationDetail!F33*Percent_FFSMedicaid)</f>
        <v>0</v>
      </c>
      <c r="J128" s="217">
        <f>IF(BillingCalculationDetail!L33&lt;BillingCalculationDetail!G33,BillingCalculationDetail!L33*Percent_FFSMedicaid,BillingCalculationDetail!G33*Percent_FFSMedicaid)</f>
        <v>0</v>
      </c>
    </row>
    <row r="129" spans="1:21" s="8" customFormat="1" ht="16.5" customHeight="1" thickBot="1" x14ac:dyDescent="0.3">
      <c r="A129" s="51"/>
      <c r="B129" s="282" t="s">
        <v>83</v>
      </c>
      <c r="C129" s="283">
        <v>0</v>
      </c>
      <c r="D129" s="284" t="str">
        <f>IF(C129=0,"0%",C129/$C$130)</f>
        <v>0%</v>
      </c>
      <c r="F129" s="215">
        <f>IF(BillingCalculationDetail!K36&lt;BillingCalculationDetail!F36,BillingCalculationDetail!K36*(Percent_FFSMedicaid+Percent_Uninsured),BillingCalculationDetail!F36*(Percent_FFSMedicaid+Percent_Uninsured))</f>
        <v>0</v>
      </c>
      <c r="G129" s="215">
        <f>IF(BillingCalculationDetail!L36&lt;BillingCalculationDetail!G36,BillingCalculationDetail!L36*(Percent_FFSMedicaid+Percent_Uninsured),BillingCalculationDetail!G36*(Percent_FFSMedicaid+Percent_Uninsured))</f>
        <v>0</v>
      </c>
      <c r="H129" s="123"/>
      <c r="I129" s="215">
        <f>IF(BillingCalculationDetail!K36&lt;BillingCalculationDetail!F36,BillingCalculationDetail!K36*Percent_FFSMedicaid,BillingCalculationDetail!F36*Percent_FFSMedicaid)</f>
        <v>0</v>
      </c>
      <c r="J129" s="215">
        <f>IF(BillingCalculationDetail!L36&lt;BillingCalculationDetail!G36,BillingCalculationDetail!L36*Percent_FFSMedicaid,BillingCalculationDetail!G36*Percent_FFSMedicaid)</f>
        <v>0</v>
      </c>
    </row>
    <row r="130" spans="1:21" s="8" customFormat="1" ht="15.75" customHeight="1" thickBot="1" x14ac:dyDescent="0.3">
      <c r="A130" s="51"/>
      <c r="B130" s="236" t="s">
        <v>153</v>
      </c>
      <c r="C130" s="245">
        <f>SUM(C128:C129)</f>
        <v>0</v>
      </c>
      <c r="D130" s="40"/>
      <c r="F130" s="290">
        <f>SUM(F128:F129)</f>
        <v>0</v>
      </c>
      <c r="G130" s="290">
        <f>SUM(G128:G129)</f>
        <v>0</v>
      </c>
      <c r="H130" s="62"/>
      <c r="I130" s="290">
        <f>SUM(I128:I129)</f>
        <v>0</v>
      </c>
      <c r="J130" s="291">
        <f>SUM(J128:J129)</f>
        <v>0</v>
      </c>
    </row>
    <row r="131" spans="1:21" s="8" customFormat="1" ht="15" x14ac:dyDescent="0.25">
      <c r="A131" s="51"/>
      <c r="B131" s="13" t="s">
        <v>157</v>
      </c>
      <c r="C131" s="170" t="e">
        <f>E85</f>
        <v>#DIV/0!</v>
      </c>
      <c r="D131" s="40"/>
      <c r="H131" s="240"/>
    </row>
    <row r="132" spans="1:21" s="8" customFormat="1" ht="15" x14ac:dyDescent="0.25">
      <c r="A132" s="51"/>
      <c r="B132" s="13" t="s">
        <v>134</v>
      </c>
      <c r="C132" s="242" t="e">
        <f>C130-C131</f>
        <v>#DIV/0!</v>
      </c>
      <c r="D132" s="40"/>
      <c r="H132" s="240"/>
    </row>
    <row r="133" spans="1:21" s="8" customFormat="1" ht="24.75" customHeight="1" thickBot="1" x14ac:dyDescent="0.3">
      <c r="A133" s="51"/>
      <c r="B133" s="11"/>
      <c r="C133" s="170"/>
      <c r="D133" s="40"/>
      <c r="H133" s="240"/>
    </row>
    <row r="134" spans="1:21" s="8" customFormat="1" ht="15.75" customHeight="1" thickBot="1" x14ac:dyDescent="0.3">
      <c r="A134" s="51"/>
      <c r="B134" s="202" t="s">
        <v>93</v>
      </c>
      <c r="H134" s="13"/>
    </row>
    <row r="135" spans="1:21" s="8" customFormat="1" ht="19.5" customHeight="1" thickBot="1" x14ac:dyDescent="0.3">
      <c r="A135" s="51"/>
      <c r="B135" s="246" t="s">
        <v>89</v>
      </c>
      <c r="C135" s="277">
        <v>0</v>
      </c>
      <c r="D135" s="243">
        <v>1</v>
      </c>
      <c r="F135" s="290">
        <f>IF(BillingCalculationDetail!K40&lt;BillingCalculationDetail!F40,BillingCalculationDetail!K40*(Percent_FFSMedicaid+Percent_Uninsured),BillingCalculationDetail!F40*(Percent_FFSMedicaid+Percent_Uninsured))</f>
        <v>0</v>
      </c>
      <c r="G135" s="290">
        <f>IF(BillingCalculationDetail!L40&lt;BillingCalculationDetail!G40,BillingCalculationDetail!L40*(Percent_FFSMedicaid+Percent_Uninsured),BillingCalculationDetail!G40*(Percent_FFSMedicaid+Percent_Uninsured))</f>
        <v>0</v>
      </c>
      <c r="H135" s="62"/>
      <c r="I135" s="292">
        <f>IF(BillingCalculationDetail!K40&lt;BillingCalculationDetail!F40,BillingCalculationDetail!K40*Percent_FFSMedicaid,BillingCalculationDetail!F40*Percent_FFSMedicaid)</f>
        <v>0</v>
      </c>
      <c r="J135" s="290">
        <f>IF(BillingCalculationDetail!L40&lt;BillingCalculationDetail!G40,BillingCalculationDetail!L40*Percent_FFSMedicaid,BillingCalculationDetail!G40*Percent_FFSMedicaid)</f>
        <v>0</v>
      </c>
    </row>
    <row r="136" spans="1:21" s="8" customFormat="1" ht="15.75" thickBot="1" x14ac:dyDescent="0.3">
      <c r="A136" s="51"/>
      <c r="B136" s="236" t="s">
        <v>153</v>
      </c>
      <c r="C136" s="245">
        <f>Dx_FTEs_U3</f>
        <v>0</v>
      </c>
      <c r="D136" s="238"/>
      <c r="F136" s="237"/>
      <c r="G136" s="237"/>
      <c r="H136" s="62"/>
      <c r="I136" s="18"/>
      <c r="J136" s="237"/>
    </row>
    <row r="137" spans="1:21" s="8" customFormat="1" ht="16.5" customHeight="1" x14ac:dyDescent="0.25">
      <c r="A137" s="51"/>
      <c r="B137" s="126" t="s">
        <v>158</v>
      </c>
      <c r="C137" s="170" t="e">
        <f>F85</f>
        <v>#DIV/0!</v>
      </c>
      <c r="H137" s="239"/>
    </row>
    <row r="138" spans="1:21" s="8" customFormat="1" ht="15.75" customHeight="1" x14ac:dyDescent="0.25">
      <c r="A138" s="51"/>
      <c r="B138" s="126" t="s">
        <v>134</v>
      </c>
      <c r="C138" s="242" t="e">
        <f>C136-C137</f>
        <v>#DIV/0!</v>
      </c>
      <c r="F138" s="13"/>
      <c r="H138" s="123"/>
      <c r="I138" s="13"/>
    </row>
    <row r="139" spans="1:21" s="8" customFormat="1" ht="15.75" customHeight="1" thickBot="1" x14ac:dyDescent="0.3">
      <c r="A139" s="51"/>
      <c r="B139" s="13"/>
      <c r="C139" s="242"/>
      <c r="F139" s="13"/>
      <c r="H139" s="123"/>
      <c r="I139" s="13"/>
    </row>
    <row r="140" spans="1:21" s="8" customFormat="1" ht="15.75" thickBot="1" x14ac:dyDescent="0.3">
      <c r="B140" s="20" t="s">
        <v>147</v>
      </c>
      <c r="C140" s="274">
        <f>C130+C135</f>
        <v>0</v>
      </c>
      <c r="H140" s="123"/>
    </row>
    <row r="141" spans="1:21" s="8" customFormat="1" ht="25.5" customHeight="1" thickBot="1" x14ac:dyDescent="0.3">
      <c r="E141" s="254" t="s">
        <v>145</v>
      </c>
      <c r="F141" s="288" t="e">
        <f>F135+F130+F123</f>
        <v>#VALUE!</v>
      </c>
      <c r="G141" s="288" t="e">
        <f>G135+G130+G123</f>
        <v>#VALUE!</v>
      </c>
      <c r="H141" s="13"/>
      <c r="I141" s="288" t="e">
        <f>I135+I130+I123</f>
        <v>#VALUE!</v>
      </c>
      <c r="J141" s="288" t="e">
        <f>J135+J130+J123</f>
        <v>#VALUE!</v>
      </c>
    </row>
    <row r="142" spans="1:21" s="8" customFormat="1" ht="15.75" customHeight="1" x14ac:dyDescent="0.25">
      <c r="L142" s="1"/>
      <c r="M142" s="1"/>
      <c r="N142" s="1"/>
      <c r="O142" s="1"/>
      <c r="P142" s="1"/>
      <c r="Q142" s="1"/>
      <c r="R142" s="1"/>
      <c r="S142" s="1"/>
      <c r="T142" s="1"/>
      <c r="U142" s="1"/>
    </row>
    <row r="143" spans="1:21" s="8" customFormat="1" ht="15.75" customHeight="1" x14ac:dyDescent="0.25">
      <c r="D143" s="16"/>
      <c r="E143" s="15"/>
      <c r="S143" s="12"/>
      <c r="T143" s="12"/>
    </row>
    <row r="144" spans="1:21" s="8" customFormat="1" ht="15.75" customHeight="1" x14ac:dyDescent="0.3">
      <c r="B144" s="197"/>
      <c r="C144" s="197"/>
      <c r="D144" s="198"/>
      <c r="E144" s="199"/>
      <c r="S144" s="12"/>
      <c r="T144" s="12"/>
    </row>
    <row r="145" spans="1:31" s="8" customFormat="1" ht="15" customHeight="1" x14ac:dyDescent="0.25">
      <c r="A145" s="2"/>
      <c r="C145" s="200"/>
      <c r="D145" s="200"/>
      <c r="E145" s="200"/>
      <c r="F145" s="10"/>
      <c r="H145" s="10"/>
      <c r="I145" s="10"/>
      <c r="J145" s="10"/>
      <c r="K145" s="7"/>
      <c r="L145" s="1"/>
      <c r="M145" s="1"/>
      <c r="N145" s="1"/>
      <c r="O145" s="1"/>
      <c r="P145" s="1"/>
      <c r="Q145" s="1"/>
      <c r="R145" s="1"/>
      <c r="S145" s="1"/>
      <c r="T145" s="1"/>
      <c r="U145" s="1"/>
      <c r="V145" s="1"/>
      <c r="AD145" s="1"/>
    </row>
    <row r="146" spans="1:31" s="8" customFormat="1" ht="15" customHeight="1" x14ac:dyDescent="0.25">
      <c r="B146" s="1"/>
      <c r="C146" s="1"/>
      <c r="D146" s="1"/>
      <c r="E146" s="1"/>
      <c r="F146" s="1"/>
      <c r="G146" s="1"/>
      <c r="H146" s="1"/>
      <c r="I146" s="1"/>
      <c r="J146" s="1"/>
      <c r="K146" s="1"/>
      <c r="L146" s="1"/>
      <c r="M146" s="1"/>
      <c r="N146" s="1"/>
      <c r="O146" s="1"/>
      <c r="P146" s="1"/>
      <c r="Q146" s="1"/>
      <c r="R146" s="1"/>
      <c r="S146" s="1"/>
      <c r="T146" s="1"/>
      <c r="U146" s="1"/>
      <c r="V146" s="1"/>
      <c r="W146" s="1"/>
      <c r="AA146" s="1"/>
      <c r="AB146" s="1"/>
      <c r="AC146" s="1"/>
      <c r="AD146" s="1"/>
      <c r="AE146" s="1"/>
    </row>
    <row r="147" spans="1:31" ht="18.399999999999999" customHeight="1" x14ac:dyDescent="0.25">
      <c r="A147" s="8"/>
    </row>
    <row r="148" spans="1:31" ht="15" x14ac:dyDescent="0.25">
      <c r="A148" s="8"/>
    </row>
    <row r="149" spans="1:31" ht="15.75" customHeight="1" x14ac:dyDescent="0.2"/>
    <row r="151" spans="1:31" ht="15.75" customHeight="1" x14ac:dyDescent="0.2"/>
    <row r="152" spans="1:31" ht="15" customHeight="1" x14ac:dyDescent="0.2"/>
    <row r="153" spans="1:31" ht="15" customHeight="1" x14ac:dyDescent="0.2"/>
    <row r="154" spans="1:31" ht="15" customHeight="1" x14ac:dyDescent="0.2"/>
    <row r="155" spans="1:31" ht="15.75" customHeight="1" x14ac:dyDescent="0.2"/>
    <row r="160" spans="1:31" x14ac:dyDescent="0.2">
      <c r="F160" s="6"/>
    </row>
    <row r="161" spans="1:12" x14ac:dyDescent="0.2">
      <c r="F161" s="6"/>
    </row>
    <row r="162" spans="1:12" x14ac:dyDescent="0.2">
      <c r="F162" s="6"/>
    </row>
    <row r="167" spans="1:12" x14ac:dyDescent="0.2">
      <c r="K167" s="5"/>
    </row>
    <row r="168" spans="1:12" x14ac:dyDescent="0.2">
      <c r="J168" s="2"/>
      <c r="K168" s="5"/>
    </row>
    <row r="169" spans="1:12" x14ac:dyDescent="0.2">
      <c r="K169" s="5"/>
    </row>
    <row r="170" spans="1:12" x14ac:dyDescent="0.2">
      <c r="K170" s="5"/>
      <c r="L170" s="5"/>
    </row>
    <row r="171" spans="1:12" x14ac:dyDescent="0.2">
      <c r="K171" s="5"/>
      <c r="L171" s="5"/>
    </row>
    <row r="172" spans="1:12" x14ac:dyDescent="0.2">
      <c r="J172" s="2"/>
      <c r="K172" s="5"/>
      <c r="L172" s="5"/>
    </row>
    <row r="173" spans="1:12" x14ac:dyDescent="0.2">
      <c r="J173" s="2"/>
      <c r="K173" s="5"/>
      <c r="L173" s="5"/>
    </row>
    <row r="174" spans="1:12" x14ac:dyDescent="0.2">
      <c r="J174" s="2"/>
      <c r="K174" s="5"/>
      <c r="L174" s="5"/>
    </row>
    <row r="175" spans="1:12" x14ac:dyDescent="0.2">
      <c r="A175" s="1"/>
      <c r="J175" s="2"/>
      <c r="L175" s="5"/>
    </row>
    <row r="176" spans="1:12" x14ac:dyDescent="0.2">
      <c r="A176" s="1"/>
      <c r="J176" s="2"/>
      <c r="L176" s="5"/>
    </row>
    <row r="177" spans="1:12" x14ac:dyDescent="0.2">
      <c r="J177" s="2"/>
      <c r="L177" s="5"/>
    </row>
    <row r="178" spans="1:12" x14ac:dyDescent="0.2">
      <c r="J178" s="2"/>
    </row>
    <row r="179" spans="1:12" x14ac:dyDescent="0.2">
      <c r="A179" s="1"/>
      <c r="J179" s="2"/>
    </row>
    <row r="180" spans="1:12" x14ac:dyDescent="0.2">
      <c r="A180" s="1"/>
    </row>
    <row r="181" spans="1:12" x14ac:dyDescent="0.2">
      <c r="A181" s="1"/>
    </row>
    <row r="182" spans="1:12" x14ac:dyDescent="0.2">
      <c r="A182" s="1"/>
    </row>
    <row r="196" spans="1:1" x14ac:dyDescent="0.2">
      <c r="A196" s="1"/>
    </row>
    <row r="197" spans="1:1" x14ac:dyDescent="0.2">
      <c r="A197" s="1"/>
    </row>
    <row r="198" spans="1:1" x14ac:dyDescent="0.2">
      <c r="A198" s="1"/>
    </row>
    <row r="199" spans="1:1" x14ac:dyDescent="0.2">
      <c r="A199" s="1"/>
    </row>
    <row r="200" spans="1:1" x14ac:dyDescent="0.2">
      <c r="A200" s="1"/>
    </row>
    <row r="201" spans="1:1" x14ac:dyDescent="0.2">
      <c r="A201" s="1"/>
    </row>
    <row r="202" spans="1:1" x14ac:dyDescent="0.2">
      <c r="A202" s="1"/>
    </row>
    <row r="203" spans="1:1" x14ac:dyDescent="0.2">
      <c r="A203" s="1"/>
    </row>
    <row r="204" spans="1:1" x14ac:dyDescent="0.2">
      <c r="A204" s="1"/>
    </row>
    <row r="205" spans="1:1" x14ac:dyDescent="0.2">
      <c r="A205" s="1"/>
    </row>
    <row r="206" spans="1:1" x14ac:dyDescent="0.2">
      <c r="A206" s="1"/>
    </row>
    <row r="207" spans="1:1" x14ac:dyDescent="0.2">
      <c r="A207" s="1"/>
    </row>
    <row r="208" spans="1:1" x14ac:dyDescent="0.2">
      <c r="A208" s="1"/>
    </row>
    <row r="209" spans="1:10" x14ac:dyDescent="0.2">
      <c r="A209" s="1"/>
    </row>
    <row r="210" spans="1:10" x14ac:dyDescent="0.2">
      <c r="A210" s="1"/>
    </row>
    <row r="211" spans="1:10" x14ac:dyDescent="0.2">
      <c r="A211" s="1"/>
    </row>
    <row r="212" spans="1:10" x14ac:dyDescent="0.2">
      <c r="A212" s="1"/>
    </row>
    <row r="213" spans="1:10" x14ac:dyDescent="0.2">
      <c r="A213" s="1"/>
    </row>
    <row r="214" spans="1:10" x14ac:dyDescent="0.2">
      <c r="A214" s="1"/>
    </row>
    <row r="215" spans="1:10" x14ac:dyDescent="0.2">
      <c r="A215" s="1"/>
    </row>
    <row r="216" spans="1:10" x14ac:dyDescent="0.2">
      <c r="A216" s="1"/>
    </row>
    <row r="217" spans="1:10" x14ac:dyDescent="0.2">
      <c r="A217" s="1"/>
    </row>
    <row r="218" spans="1:10" x14ac:dyDescent="0.2">
      <c r="A218" s="1"/>
      <c r="I218" s="3"/>
      <c r="J218" s="3"/>
    </row>
    <row r="219" spans="1:10" x14ac:dyDescent="0.2">
      <c r="A219" s="1"/>
      <c r="I219" s="3"/>
      <c r="J219" s="3"/>
    </row>
    <row r="220" spans="1:10" x14ac:dyDescent="0.2">
      <c r="H220" s="3"/>
    </row>
    <row r="226" spans="5:5" x14ac:dyDescent="0.2">
      <c r="E226" s="4"/>
    </row>
  </sheetData>
  <sheetProtection algorithmName="SHA-512" hashValue="Q25UZvIq1pRujCo9KG8exFIHgb9bBSD1YxsXaXteMndXK1h1Ay5xSvsY1Ttb0EF1lgHP7eMXl2bCewk/MgJv4g==" saltValue="A2lu5F8zkuRzfD5CMKOBQQ==" spinCount="100000" sheet="1" objects="1" scenarios="1"/>
  <mergeCells count="13">
    <mergeCell ref="C117:D117"/>
    <mergeCell ref="F117:K117"/>
    <mergeCell ref="L17:M19"/>
    <mergeCell ref="D17:E19"/>
    <mergeCell ref="G17:G19"/>
    <mergeCell ref="I17:J19"/>
    <mergeCell ref="B111:B112"/>
    <mergeCell ref="J23:N23"/>
    <mergeCell ref="B104:B105"/>
    <mergeCell ref="G111:K112"/>
    <mergeCell ref="F57:I57"/>
    <mergeCell ref="B64:B73"/>
    <mergeCell ref="B41:B44"/>
  </mergeCells>
  <conditionalFormatting sqref="C123">
    <cfRule type="expression" dxfId="9" priority="3">
      <formula>$C$123&gt;=$C$124</formula>
    </cfRule>
    <cfRule type="expression" dxfId="8" priority="6">
      <formula>$C$123&lt;$C$124</formula>
    </cfRule>
  </conditionalFormatting>
  <conditionalFormatting sqref="C130">
    <cfRule type="expression" dxfId="7" priority="2">
      <formula>$C$130&gt;=$C$131</formula>
    </cfRule>
    <cfRule type="expression" dxfId="6" priority="5">
      <formula>$C$130&lt;$C$131</formula>
    </cfRule>
  </conditionalFormatting>
  <conditionalFormatting sqref="C136">
    <cfRule type="expression" dxfId="5" priority="1">
      <formula>$C$136&gt;=$C$137</formula>
    </cfRule>
    <cfRule type="expression" dxfId="4" priority="4">
      <formula>$C$136&lt;$C$137</formula>
    </cfRule>
  </conditionalFormatting>
  <conditionalFormatting sqref="D44:E44">
    <cfRule type="cellIs" dxfId="3" priority="9" operator="equal">
      <formula>1</formula>
    </cfRule>
    <cfRule type="cellIs" dxfId="2" priority="11" operator="notEqual">
      <formula>1</formula>
    </cfRule>
  </conditionalFormatting>
  <conditionalFormatting sqref="H105">
    <cfRule type="cellIs" dxfId="1" priority="7" operator="equal">
      <formula>1</formula>
    </cfRule>
    <cfRule type="cellIs" dxfId="0" priority="8" operator="notEqual">
      <formula>1</formula>
    </cfRule>
  </conditionalFormatting>
  <pageMargins left="0.25" right="0.25" top="0.75" bottom="0.75" header="0.3" footer="0.3"/>
  <pageSetup scale="98" orientation="landscape"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1969-B42B-4654-B65B-172283348EA3}">
  <sheetPr>
    <tabColor theme="7" tint="0.79998168889431442"/>
  </sheetPr>
  <dimension ref="A2:N46"/>
  <sheetViews>
    <sheetView showGridLines="0" zoomScaleNormal="100" workbookViewId="0">
      <selection activeCell="B18" sqref="B18:G18"/>
    </sheetView>
  </sheetViews>
  <sheetFormatPr defaultColWidth="24.140625" defaultRowHeight="15" x14ac:dyDescent="0.25"/>
  <cols>
    <col min="1" max="1" width="5.140625" customWidth="1"/>
    <col min="8" max="8" width="7.7109375" customWidth="1"/>
    <col min="10" max="10" width="26.28515625" customWidth="1"/>
    <col min="11" max="11" width="27.140625" customWidth="1"/>
  </cols>
  <sheetData>
    <row r="2" spans="1:12" ht="18" thickBot="1" x14ac:dyDescent="0.35">
      <c r="A2" s="14" t="s">
        <v>45</v>
      </c>
      <c r="B2" s="14"/>
      <c r="C2" s="14"/>
      <c r="D2" s="14"/>
      <c r="E2" s="14"/>
      <c r="F2" s="14"/>
    </row>
    <row r="3" spans="1:12" ht="15.75" thickTop="1" x14ac:dyDescent="0.25">
      <c r="A3" s="8"/>
      <c r="B3" s="8"/>
      <c r="C3" s="8"/>
      <c r="D3" s="8"/>
      <c r="E3" s="8"/>
      <c r="F3" s="8"/>
    </row>
    <row r="5" spans="1:12" ht="18" thickBot="1" x14ac:dyDescent="0.35">
      <c r="B5" s="14" t="s">
        <v>52</v>
      </c>
      <c r="C5" s="96"/>
      <c r="D5" s="96"/>
      <c r="E5" s="14"/>
      <c r="F5" s="95"/>
      <c r="G5" s="8"/>
      <c r="H5" s="8"/>
      <c r="I5" s="8"/>
      <c r="J5" s="8"/>
      <c r="K5" s="8"/>
      <c r="L5" s="8"/>
    </row>
    <row r="6" spans="1:12" ht="16.5" thickTop="1" x14ac:dyDescent="0.25">
      <c r="B6" s="201"/>
      <c r="C6" s="201"/>
      <c r="D6" s="201"/>
      <c r="E6" s="8"/>
      <c r="F6" s="53"/>
      <c r="G6" s="8"/>
      <c r="H6" s="8"/>
      <c r="I6" s="8"/>
      <c r="J6" s="8"/>
      <c r="K6" s="8"/>
      <c r="L6" s="8"/>
    </row>
    <row r="7" spans="1:12" ht="15.75" x14ac:dyDescent="0.25">
      <c r="B7" s="286" t="s">
        <v>155</v>
      </c>
      <c r="C7" s="287"/>
      <c r="D7" s="287"/>
      <c r="E7" s="8"/>
      <c r="F7" s="53"/>
      <c r="G7" s="8"/>
      <c r="H7" s="8"/>
      <c r="I7" s="8"/>
      <c r="J7" s="8"/>
      <c r="K7" s="8"/>
      <c r="L7" s="8"/>
    </row>
    <row r="8" spans="1:12" ht="15.75" x14ac:dyDescent="0.25">
      <c r="B8" s="286" t="s">
        <v>149</v>
      </c>
      <c r="C8" s="287"/>
      <c r="D8" s="287"/>
      <c r="E8" s="8"/>
      <c r="F8" s="53"/>
      <c r="G8" s="8"/>
      <c r="H8" s="8"/>
      <c r="I8" s="8"/>
      <c r="J8" s="8"/>
      <c r="K8" s="8"/>
      <c r="L8" s="8"/>
    </row>
    <row r="9" spans="1:12" ht="16.5" thickBot="1" x14ac:dyDescent="0.3">
      <c r="B9" s="201"/>
      <c r="C9" s="201"/>
      <c r="D9" s="201"/>
      <c r="E9" s="8"/>
      <c r="F9" s="53"/>
      <c r="G9" s="8"/>
      <c r="H9" s="8"/>
      <c r="I9" s="8"/>
      <c r="J9" s="8"/>
      <c r="K9" s="8"/>
      <c r="L9" s="8"/>
    </row>
    <row r="10" spans="1:12" ht="15.75" thickBot="1" x14ac:dyDescent="0.3">
      <c r="B10" s="91" t="s">
        <v>55</v>
      </c>
      <c r="C10" s="90" t="s">
        <v>56</v>
      </c>
      <c r="D10" s="89" t="s">
        <v>57</v>
      </c>
      <c r="E10" s="8"/>
      <c r="F10" s="53"/>
      <c r="G10" s="8"/>
      <c r="H10" s="8"/>
      <c r="I10" s="8"/>
      <c r="J10" s="8"/>
      <c r="K10" s="8"/>
      <c r="L10" s="8"/>
    </row>
    <row r="11" spans="1:12" x14ac:dyDescent="0.25">
      <c r="B11" s="88" t="s">
        <v>60</v>
      </c>
      <c r="C11" s="222">
        <v>144.96</v>
      </c>
      <c r="D11" s="223">
        <v>173.96</v>
      </c>
      <c r="E11" s="53"/>
      <c r="F11" s="8"/>
      <c r="G11" s="8"/>
      <c r="H11" s="8"/>
      <c r="I11" s="8"/>
      <c r="J11" s="8"/>
      <c r="K11" s="8"/>
      <c r="L11" s="8"/>
    </row>
    <row r="12" spans="1:12" x14ac:dyDescent="0.25">
      <c r="B12" s="86" t="s">
        <v>62</v>
      </c>
      <c r="C12" s="224">
        <v>102.44</v>
      </c>
      <c r="D12" s="225">
        <v>121.08</v>
      </c>
      <c r="E12" s="53"/>
      <c r="F12" s="8"/>
      <c r="G12" s="8"/>
      <c r="H12" s="8"/>
      <c r="I12" s="8"/>
      <c r="J12" s="8"/>
      <c r="K12" s="8"/>
      <c r="L12" s="8"/>
    </row>
    <row r="13" spans="1:12" ht="15.75" thickBot="1" x14ac:dyDescent="0.3">
      <c r="B13" s="85" t="s">
        <v>63</v>
      </c>
      <c r="C13" s="226">
        <v>90.2</v>
      </c>
      <c r="D13" s="227">
        <v>106.6</v>
      </c>
      <c r="E13" s="53"/>
      <c r="F13" s="8"/>
      <c r="G13" s="8"/>
      <c r="H13" s="8"/>
      <c r="I13" s="8"/>
      <c r="J13" s="8"/>
      <c r="K13" s="8"/>
      <c r="L13" s="8"/>
    </row>
    <row r="14" spans="1:12" x14ac:dyDescent="0.25">
      <c r="B14" s="8"/>
      <c r="C14" s="8"/>
      <c r="D14" s="8"/>
      <c r="E14" s="8"/>
      <c r="F14" s="8"/>
      <c r="G14" s="8"/>
      <c r="H14" s="8"/>
      <c r="I14" s="8"/>
      <c r="J14" s="8"/>
      <c r="K14" s="8"/>
      <c r="L14" s="8"/>
    </row>
    <row r="15" spans="1:12" x14ac:dyDescent="0.25">
      <c r="B15" s="8"/>
      <c r="C15" s="8"/>
      <c r="D15" s="8"/>
      <c r="E15" s="8"/>
      <c r="F15" s="8"/>
      <c r="G15" s="8"/>
      <c r="H15" s="8"/>
      <c r="I15" s="8"/>
      <c r="J15" s="8"/>
      <c r="K15" s="8"/>
      <c r="L15" s="8"/>
    </row>
    <row r="16" spans="1:12" ht="18" thickBot="1" x14ac:dyDescent="0.35">
      <c r="B16" s="14" t="s">
        <v>64</v>
      </c>
      <c r="C16" s="14"/>
      <c r="D16" s="14"/>
      <c r="E16" s="14"/>
      <c r="F16" s="14"/>
      <c r="G16" s="14"/>
      <c r="K16" s="8"/>
      <c r="L16" s="8"/>
    </row>
    <row r="17" spans="2:14" ht="16.5" thickTop="1" thickBot="1" x14ac:dyDescent="0.3">
      <c r="B17" s="8"/>
      <c r="C17" s="8"/>
      <c r="D17" s="8"/>
      <c r="E17" s="8"/>
      <c r="F17" s="8"/>
      <c r="G17" s="8"/>
      <c r="H17" s="8"/>
      <c r="I17" s="8"/>
      <c r="J17" s="8"/>
      <c r="K17" s="8"/>
      <c r="L17" s="8"/>
    </row>
    <row r="18" spans="2:14" ht="225" customHeight="1" thickBot="1" x14ac:dyDescent="0.3">
      <c r="B18" s="312" t="s">
        <v>164</v>
      </c>
      <c r="C18" s="313"/>
      <c r="D18" s="313"/>
      <c r="E18" s="313"/>
      <c r="F18" s="313"/>
      <c r="G18" s="314"/>
      <c r="H18" s="8"/>
      <c r="I18" s="312" t="s">
        <v>150</v>
      </c>
      <c r="J18" s="313"/>
      <c r="K18" s="313"/>
      <c r="L18" s="313"/>
      <c r="M18" s="313"/>
      <c r="N18" s="314"/>
    </row>
    <row r="19" spans="2:14" x14ac:dyDescent="0.25">
      <c r="B19" s="8"/>
      <c r="C19" s="8"/>
      <c r="D19" s="8"/>
      <c r="E19" s="8"/>
      <c r="F19" s="8"/>
      <c r="G19" s="8"/>
      <c r="H19" s="8"/>
      <c r="I19" s="8"/>
      <c r="J19" s="8"/>
      <c r="K19" s="8"/>
      <c r="L19" s="8"/>
    </row>
    <row r="20" spans="2:14" x14ac:dyDescent="0.25">
      <c r="B20" s="8"/>
      <c r="C20" s="8"/>
      <c r="D20" s="8"/>
      <c r="E20" s="8"/>
      <c r="F20" s="8"/>
      <c r="G20" s="8"/>
      <c r="H20" s="8"/>
      <c r="I20" s="8"/>
      <c r="J20" s="8"/>
      <c r="K20" s="8"/>
      <c r="L20" s="8"/>
    </row>
    <row r="21" spans="2:14" ht="15.75" thickBot="1" x14ac:dyDescent="0.3">
      <c r="B21" s="8"/>
      <c r="C21" s="8"/>
      <c r="D21" s="8"/>
      <c r="E21" s="8"/>
      <c r="F21" s="8"/>
      <c r="G21" s="8"/>
      <c r="H21" s="8"/>
      <c r="I21" s="8"/>
      <c r="J21" s="8"/>
      <c r="K21" s="8"/>
      <c r="L21" s="8"/>
    </row>
    <row r="22" spans="2:14" ht="27.75" customHeight="1" thickBot="1" x14ac:dyDescent="0.3">
      <c r="B22" s="8"/>
      <c r="C22" s="8"/>
      <c r="D22" s="82" t="s">
        <v>151</v>
      </c>
      <c r="E22" s="81"/>
      <c r="F22" s="80"/>
      <c r="G22" s="79"/>
      <c r="H22" s="8"/>
      <c r="I22" s="78" t="s">
        <v>152</v>
      </c>
      <c r="J22" s="77"/>
      <c r="K22" s="76"/>
      <c r="L22" s="75"/>
    </row>
    <row r="23" spans="2:14" ht="60.75" thickBot="1" x14ac:dyDescent="0.3">
      <c r="B23" s="74"/>
      <c r="C23" s="8"/>
      <c r="D23" s="73" t="s">
        <v>65</v>
      </c>
      <c r="E23" s="72" t="s">
        <v>66</v>
      </c>
      <c r="F23" s="71" t="s">
        <v>67</v>
      </c>
      <c r="G23" s="71" t="s">
        <v>68</v>
      </c>
      <c r="H23" s="70"/>
      <c r="I23" s="69" t="s">
        <v>69</v>
      </c>
      <c r="J23" s="68" t="s">
        <v>70</v>
      </c>
      <c r="K23" s="67" t="s">
        <v>71</v>
      </c>
      <c r="L23" s="67" t="s">
        <v>72</v>
      </c>
    </row>
    <row r="24" spans="2:14" ht="17.25" customHeight="1" x14ac:dyDescent="0.25">
      <c r="B24" s="315" t="s">
        <v>73</v>
      </c>
      <c r="C24" s="52" t="s">
        <v>74</v>
      </c>
      <c r="D24" s="38">
        <f>Supp_HrsNeeded_InClinic*Support_PercentByU4</f>
        <v>0</v>
      </c>
      <c r="E24" s="36">
        <f>D24*U4_Hr_InClinicRate</f>
        <v>0</v>
      </c>
      <c r="F24" s="35">
        <f t="shared" ref="F24:F29" si="0">BillCollectRate_Actual*E24</f>
        <v>0</v>
      </c>
      <c r="G24" s="35">
        <f t="shared" ref="G24:G29" si="1">BillCollectRate_Target*E24</f>
        <v>0</v>
      </c>
      <c r="H24" s="8"/>
      <c r="I24" s="37" t="e">
        <f>Supp_FTEs_U4*SuppAvailableHrs_ActualProd*Supp_Percent_InClinic</f>
        <v>#VALUE!</v>
      </c>
      <c r="J24" s="36" t="e">
        <f>I24*U4_Hr_InClinicRate</f>
        <v>#VALUE!</v>
      </c>
      <c r="K24" s="35" t="e">
        <f t="shared" ref="K24:K29" si="2">BillCollectRate_Actual*J24</f>
        <v>#VALUE!</v>
      </c>
      <c r="L24" s="35" t="e">
        <f t="shared" ref="L24:L29" si="3">BillCollectRate_Target*J24</f>
        <v>#VALUE!</v>
      </c>
    </row>
    <row r="25" spans="2:14" ht="15.75" thickBot="1" x14ac:dyDescent="0.3">
      <c r="B25" s="316"/>
      <c r="C25" s="50" t="s">
        <v>75</v>
      </c>
      <c r="D25" s="33">
        <f>Support_HrsNeeded_OutClinic*Support_PercentByU4</f>
        <v>0</v>
      </c>
      <c r="E25" s="31">
        <f>D25*U4_Hr_OutClinicRate</f>
        <v>0</v>
      </c>
      <c r="F25" s="30">
        <f t="shared" si="0"/>
        <v>0</v>
      </c>
      <c r="G25" s="30">
        <f t="shared" si="1"/>
        <v>0</v>
      </c>
      <c r="H25" s="8"/>
      <c r="I25" s="32" t="e">
        <f>Supp_FTEs_U4*SuppAvailableHrs_ActualProd*Supp_Percent_OutClnic</f>
        <v>#VALUE!</v>
      </c>
      <c r="J25" s="31" t="e">
        <f>I25*U4_Hr_OutClinicRate</f>
        <v>#VALUE!</v>
      </c>
      <c r="K25" s="30" t="e">
        <f t="shared" si="2"/>
        <v>#VALUE!</v>
      </c>
      <c r="L25" s="30" t="e">
        <f t="shared" si="3"/>
        <v>#VALUE!</v>
      </c>
    </row>
    <row r="26" spans="2:14" ht="15.75" thickBot="1" x14ac:dyDescent="0.3">
      <c r="B26" s="316"/>
      <c r="C26" s="61" t="s">
        <v>76</v>
      </c>
      <c r="D26" s="60">
        <f>D25+D24</f>
        <v>0</v>
      </c>
      <c r="E26" s="25">
        <f>SUM(E24:E25)</f>
        <v>0</v>
      </c>
      <c r="F26" s="58">
        <f t="shared" si="0"/>
        <v>0</v>
      </c>
      <c r="G26" s="58">
        <f t="shared" si="1"/>
        <v>0</v>
      </c>
      <c r="H26" s="8"/>
      <c r="I26" s="59" t="e">
        <f>SUM(I24:I25)</f>
        <v>#VALUE!</v>
      </c>
      <c r="J26" s="25" t="e">
        <f>SUM(J24:J25)</f>
        <v>#VALUE!</v>
      </c>
      <c r="K26" s="58" t="e">
        <f t="shared" si="2"/>
        <v>#VALUE!</v>
      </c>
      <c r="L26" s="58" t="e">
        <f t="shared" si="3"/>
        <v>#VALUE!</v>
      </c>
    </row>
    <row r="27" spans="2:14" x14ac:dyDescent="0.25">
      <c r="B27" s="316"/>
      <c r="C27" s="52" t="s">
        <v>78</v>
      </c>
      <c r="D27" s="38">
        <f>Supp_HrsNeeded_InClinic*Support_PercentByU5</f>
        <v>0</v>
      </c>
      <c r="E27" s="167">
        <f>D27*U5_Hr_InClinicRate</f>
        <v>0</v>
      </c>
      <c r="F27" s="35">
        <f t="shared" si="0"/>
        <v>0</v>
      </c>
      <c r="G27" s="35">
        <f t="shared" si="1"/>
        <v>0</v>
      </c>
      <c r="H27" s="8"/>
      <c r="I27" s="37" t="e">
        <f>Supp_FTEs_U5*SuppAvailableHrs_ActualProd*Supp_Percent_InClinic</f>
        <v>#VALUE!</v>
      </c>
      <c r="J27" s="36" t="e">
        <f>I27*U5_Hr_InClinicRate</f>
        <v>#VALUE!</v>
      </c>
      <c r="K27" s="35" t="e">
        <f t="shared" si="2"/>
        <v>#VALUE!</v>
      </c>
      <c r="L27" s="35" t="e">
        <f t="shared" si="3"/>
        <v>#VALUE!</v>
      </c>
    </row>
    <row r="28" spans="2:14" ht="15.75" thickBot="1" x14ac:dyDescent="0.3">
      <c r="B28" s="316"/>
      <c r="C28" s="50" t="s">
        <v>81</v>
      </c>
      <c r="D28" s="33">
        <f>Support_HrsNeeded_OutClinic*Support_PercentByU5</f>
        <v>0</v>
      </c>
      <c r="E28" s="31">
        <f>D28*U5_Hr_OutClinicRate</f>
        <v>0</v>
      </c>
      <c r="F28" s="30">
        <f t="shared" si="0"/>
        <v>0</v>
      </c>
      <c r="G28" s="30">
        <f t="shared" si="1"/>
        <v>0</v>
      </c>
      <c r="H28" s="8"/>
      <c r="I28" s="32" t="e">
        <f>Supp_FTEs_U5*SuppAvailableHrs_ActualProd*Supp_Percent_OutClnic</f>
        <v>#VALUE!</v>
      </c>
      <c r="J28" s="31" t="e">
        <f>I28*U5_Hr_OutClinicRate</f>
        <v>#VALUE!</v>
      </c>
      <c r="K28" s="30" t="e">
        <f t="shared" si="2"/>
        <v>#VALUE!</v>
      </c>
      <c r="L28" s="30" t="e">
        <f t="shared" si="3"/>
        <v>#VALUE!</v>
      </c>
    </row>
    <row r="29" spans="2:14" ht="15.75" thickBot="1" x14ac:dyDescent="0.3">
      <c r="B29" s="317"/>
      <c r="C29" s="61" t="s">
        <v>82</v>
      </c>
      <c r="D29" s="60">
        <f>D28+D27</f>
        <v>0</v>
      </c>
      <c r="E29" s="25">
        <f>SUM(E27:E28)</f>
        <v>0</v>
      </c>
      <c r="F29" s="58">
        <f t="shared" si="0"/>
        <v>0</v>
      </c>
      <c r="G29" s="58">
        <f t="shared" si="1"/>
        <v>0</v>
      </c>
      <c r="H29" s="8"/>
      <c r="I29" s="59" t="e">
        <f>SUM(I27:I28)</f>
        <v>#VALUE!</v>
      </c>
      <c r="J29" s="25" t="e">
        <f>SUM(J27:J28)</f>
        <v>#VALUE!</v>
      </c>
      <c r="K29" s="58" t="e">
        <f t="shared" si="2"/>
        <v>#VALUE!</v>
      </c>
      <c r="L29" s="58" t="e">
        <f t="shared" si="3"/>
        <v>#VALUE!</v>
      </c>
    </row>
    <row r="30" spans="2:14" ht="15.75" thickBot="1" x14ac:dyDescent="0.3">
      <c r="B30" s="8"/>
      <c r="C30" s="8"/>
      <c r="D30" s="23"/>
      <c r="E30" s="21"/>
      <c r="F30" s="8"/>
      <c r="G30" s="8"/>
      <c r="H30" s="8"/>
      <c r="I30" s="22"/>
      <c r="J30" s="21"/>
      <c r="K30" s="8"/>
      <c r="L30" s="8"/>
    </row>
    <row r="31" spans="2:14" x14ac:dyDescent="0.25">
      <c r="B31" s="318" t="s">
        <v>85</v>
      </c>
      <c r="C31" s="52" t="s">
        <v>86</v>
      </c>
      <c r="D31" s="38">
        <f>BH_SPD_HrsNeeded_InClinic*BH_SPD_PercentByU3</f>
        <v>0</v>
      </c>
      <c r="E31" s="36">
        <f>D31*U3_Hr_InClnicRate</f>
        <v>0</v>
      </c>
      <c r="F31" s="35">
        <f t="shared" ref="F31:F36" si="4">BillCollectRate_Actual*E31</f>
        <v>0</v>
      </c>
      <c r="G31" s="35">
        <f t="shared" ref="G31:G36" si="5">BillCollectRate_Target*E31</f>
        <v>0</v>
      </c>
      <c r="H31" s="8"/>
      <c r="I31" s="37">
        <f>BH_SPD_FTEs_U3*AvailableHrs_ActualProductivity*Percent_InClinic</f>
        <v>0</v>
      </c>
      <c r="J31" s="36">
        <f>I31*U3_Hr_InClnicRate</f>
        <v>0</v>
      </c>
      <c r="K31" s="35">
        <f t="shared" ref="K31:K36" si="6">BillCollectRate_Actual*J31</f>
        <v>0</v>
      </c>
      <c r="L31" s="35">
        <f t="shared" ref="L31:L36" si="7">BillCollectRate_Target*J31</f>
        <v>0</v>
      </c>
    </row>
    <row r="32" spans="2:14" ht="15.75" thickBot="1" x14ac:dyDescent="0.3">
      <c r="B32" s="319"/>
      <c r="C32" s="50" t="s">
        <v>87</v>
      </c>
      <c r="D32" s="33">
        <f>BH_SPD_HrsNeeded_OutClinic*BH_SPD_PercentByU3</f>
        <v>0</v>
      </c>
      <c r="E32" s="31">
        <f>D32*U3_Hr_OutClinicRate</f>
        <v>0</v>
      </c>
      <c r="F32" s="30">
        <f t="shared" si="4"/>
        <v>0</v>
      </c>
      <c r="G32" s="30">
        <f t="shared" si="5"/>
        <v>0</v>
      </c>
      <c r="H32" s="8"/>
      <c r="I32" s="32">
        <f>BH_SPD_FTEs_U3*AvailableHrs_ActualProductivity*Percent_OutClinic</f>
        <v>0</v>
      </c>
      <c r="J32" s="31">
        <f>I32*U3_Hr_OutClinicRate</f>
        <v>0</v>
      </c>
      <c r="K32" s="30">
        <f t="shared" si="6"/>
        <v>0</v>
      </c>
      <c r="L32" s="30">
        <f t="shared" si="7"/>
        <v>0</v>
      </c>
    </row>
    <row r="33" spans="2:12" ht="15.75" thickBot="1" x14ac:dyDescent="0.3">
      <c r="B33" s="319"/>
      <c r="C33" s="29" t="s">
        <v>88</v>
      </c>
      <c r="D33" s="28">
        <f>D32+D31</f>
        <v>0</v>
      </c>
      <c r="E33" s="27">
        <f>SUM(E31:E32)</f>
        <v>0</v>
      </c>
      <c r="F33" s="24">
        <f t="shared" si="4"/>
        <v>0</v>
      </c>
      <c r="G33" s="24">
        <f t="shared" si="5"/>
        <v>0</v>
      </c>
      <c r="H33" s="8"/>
      <c r="I33" s="26">
        <f>SUM(I31:I32)</f>
        <v>0</v>
      </c>
      <c r="J33" s="25">
        <f>SUM(J31:J32)</f>
        <v>0</v>
      </c>
      <c r="K33" s="24">
        <f t="shared" si="6"/>
        <v>0</v>
      </c>
      <c r="L33" s="24">
        <f t="shared" si="7"/>
        <v>0</v>
      </c>
    </row>
    <row r="34" spans="2:12" x14ac:dyDescent="0.25">
      <c r="B34" s="319"/>
      <c r="C34" s="52" t="s">
        <v>74</v>
      </c>
      <c r="D34" s="38">
        <f>BH_SPD_HrsNeeded_InClinic*BH_SPD_PercentByU4</f>
        <v>0</v>
      </c>
      <c r="E34" s="36">
        <f>D34*U4_Hr_InClinicRate</f>
        <v>0</v>
      </c>
      <c r="F34" s="35">
        <f t="shared" si="4"/>
        <v>0</v>
      </c>
      <c r="G34" s="35">
        <f t="shared" si="5"/>
        <v>0</v>
      </c>
      <c r="H34" s="8"/>
      <c r="I34" s="37">
        <f>BH_SPD_FTEs_U4*AvailableHrs_ActualProductivity*Percent_InClinic</f>
        <v>0</v>
      </c>
      <c r="J34" s="36">
        <f>I34*U4_Hr_InClinicRate</f>
        <v>0</v>
      </c>
      <c r="K34" s="35">
        <f t="shared" si="6"/>
        <v>0</v>
      </c>
      <c r="L34" s="35">
        <f t="shared" si="7"/>
        <v>0</v>
      </c>
    </row>
    <row r="35" spans="2:12" ht="15.75" thickBot="1" x14ac:dyDescent="0.3">
      <c r="B35" s="319"/>
      <c r="C35" s="50" t="s">
        <v>75</v>
      </c>
      <c r="D35" s="33">
        <f>BH_SPD_HrsNeeded_OutClinic*BH_SPD_PercentByU4</f>
        <v>0</v>
      </c>
      <c r="E35" s="31">
        <f>D35*U4_Hr_OutClinicRate*(Percent_FFSMedicaid+Percent_Uninsured)</f>
        <v>0</v>
      </c>
      <c r="F35" s="30">
        <f t="shared" si="4"/>
        <v>0</v>
      </c>
      <c r="G35" s="30">
        <f t="shared" si="5"/>
        <v>0</v>
      </c>
      <c r="H35" s="8"/>
      <c r="I35" s="49">
        <f>BH_SPD_FTEs_U4*AvailableHrs_ActualProductivity*Percent_OutClinic</f>
        <v>0</v>
      </c>
      <c r="J35" s="48">
        <f>I35*U4_Hr_OutClinicRate</f>
        <v>0</v>
      </c>
      <c r="K35" s="47">
        <f t="shared" si="6"/>
        <v>0</v>
      </c>
      <c r="L35" s="47">
        <f t="shared" si="7"/>
        <v>0</v>
      </c>
    </row>
    <row r="36" spans="2:12" ht="15.75" thickBot="1" x14ac:dyDescent="0.3">
      <c r="B36" s="320"/>
      <c r="C36" s="29" t="s">
        <v>90</v>
      </c>
      <c r="D36" s="46">
        <f>D35+D34</f>
        <v>0</v>
      </c>
      <c r="E36" s="27">
        <f>SUM(E34:E35)</f>
        <v>0</v>
      </c>
      <c r="F36" s="24">
        <f t="shared" si="4"/>
        <v>0</v>
      </c>
      <c r="G36" s="24">
        <f t="shared" si="5"/>
        <v>0</v>
      </c>
      <c r="H36" s="8"/>
      <c r="I36" s="45">
        <f>SUM(I34:I35)</f>
        <v>0</v>
      </c>
      <c r="J36" s="44">
        <f>SUM(J34:J35)</f>
        <v>0</v>
      </c>
      <c r="K36" s="43">
        <f t="shared" si="6"/>
        <v>0</v>
      </c>
      <c r="L36" s="43">
        <f t="shared" si="7"/>
        <v>0</v>
      </c>
    </row>
    <row r="37" spans="2:12" ht="16.5" thickBot="1" x14ac:dyDescent="0.3">
      <c r="B37" s="17"/>
      <c r="C37" s="8"/>
      <c r="D37" s="42"/>
      <c r="E37" s="8"/>
      <c r="F37" s="8"/>
      <c r="G37" s="8"/>
      <c r="H37" s="8"/>
      <c r="I37" s="41"/>
      <c r="J37" s="8"/>
      <c r="K37" s="8"/>
      <c r="L37" s="8"/>
    </row>
    <row r="38" spans="2:12" x14ac:dyDescent="0.25">
      <c r="B38" s="318" t="s">
        <v>91</v>
      </c>
      <c r="C38" s="39" t="s">
        <v>86</v>
      </c>
      <c r="D38" s="38">
        <f>Dx_HrsNeeded_InClinic</f>
        <v>0</v>
      </c>
      <c r="E38" s="36">
        <f>$D$38*U3_Hr_InClnicRate</f>
        <v>0</v>
      </c>
      <c r="F38" s="35">
        <f>BillCollectRate_Actual*E38</f>
        <v>0</v>
      </c>
      <c r="G38" s="35">
        <f>BillCollectRate_Target*E38</f>
        <v>0</v>
      </c>
      <c r="H38" s="8"/>
      <c r="I38" s="37">
        <f>Dx_FTEs_U3*AvailableHrs_ActualProductivity*Percent_InClinic</f>
        <v>0</v>
      </c>
      <c r="J38" s="36">
        <f>I38*U3_Hr_InClnicRate</f>
        <v>0</v>
      </c>
      <c r="K38" s="35">
        <f>BillCollectRate_Actual*J38</f>
        <v>0</v>
      </c>
      <c r="L38" s="35">
        <f>BillCollectRate_Target*J38</f>
        <v>0</v>
      </c>
    </row>
    <row r="39" spans="2:12" ht="15.75" thickBot="1" x14ac:dyDescent="0.3">
      <c r="B39" s="319"/>
      <c r="C39" s="34" t="s">
        <v>87</v>
      </c>
      <c r="D39" s="33">
        <f>Dx_HrsNeeded_OutClinic</f>
        <v>0</v>
      </c>
      <c r="E39" s="31">
        <f>$D$39*U3_Hr_OutClinicRate</f>
        <v>0</v>
      </c>
      <c r="F39" s="30">
        <f>BillCollectRate_Actual*E39</f>
        <v>0</v>
      </c>
      <c r="G39" s="30">
        <f>BillCollectRate_Target*E39</f>
        <v>0</v>
      </c>
      <c r="H39" s="8"/>
      <c r="I39" s="32">
        <f>Dx_FTEs_U3*AvailableHrs_ActualProductivity*Percent_OutClinic</f>
        <v>0</v>
      </c>
      <c r="J39" s="31">
        <f>I39*U3_Hr_OutClinicRate</f>
        <v>0</v>
      </c>
      <c r="K39" s="30">
        <f>BillCollectRate_Actual*J39</f>
        <v>0</v>
      </c>
      <c r="L39" s="30">
        <f>BillCollectRate_Target*J39</f>
        <v>0</v>
      </c>
    </row>
    <row r="40" spans="2:12" ht="15.75" thickBot="1" x14ac:dyDescent="0.3">
      <c r="B40" s="320"/>
      <c r="C40" s="29" t="s">
        <v>92</v>
      </c>
      <c r="D40" s="241">
        <f>D39+D38</f>
        <v>0</v>
      </c>
      <c r="E40" s="27">
        <f>SUM(E38:E39)</f>
        <v>0</v>
      </c>
      <c r="F40" s="24">
        <f>BillCollectRate_Actual*E40</f>
        <v>0</v>
      </c>
      <c r="G40" s="24">
        <f>BillCollectRate_Target*E40</f>
        <v>0</v>
      </c>
      <c r="H40" s="8"/>
      <c r="I40" s="26">
        <f>SUM(I38:I39)</f>
        <v>0</v>
      </c>
      <c r="J40" s="25">
        <f>SUM(J38:J39)</f>
        <v>0</v>
      </c>
      <c r="K40" s="24">
        <f>BillCollectRate_Actual*J40</f>
        <v>0</v>
      </c>
      <c r="L40" s="24">
        <f>BillCollectRate_Target*J40</f>
        <v>0</v>
      </c>
    </row>
    <row r="41" spans="2:12" ht="16.5" thickBot="1" x14ac:dyDescent="0.3">
      <c r="B41" s="17"/>
      <c r="C41" s="8"/>
      <c r="D41" s="23"/>
      <c r="E41" s="21"/>
      <c r="F41" s="8"/>
      <c r="G41" s="8"/>
      <c r="H41" s="8"/>
      <c r="I41" s="22"/>
      <c r="J41" s="21"/>
      <c r="K41" s="8"/>
      <c r="L41" s="8"/>
    </row>
    <row r="42" spans="2:12" ht="75.75" customHeight="1" thickBot="1" x14ac:dyDescent="0.3">
      <c r="B42" s="17"/>
      <c r="C42" s="11"/>
      <c r="D42" s="309" t="s">
        <v>154</v>
      </c>
      <c r="E42" s="168" t="s">
        <v>94</v>
      </c>
      <c r="F42" s="58">
        <f>F26+F29</f>
        <v>0</v>
      </c>
      <c r="G42" s="58">
        <f>G26+G29</f>
        <v>0</v>
      </c>
      <c r="H42" s="19"/>
      <c r="I42" s="306" t="s">
        <v>121</v>
      </c>
      <c r="J42" s="58" t="s">
        <v>94</v>
      </c>
      <c r="K42" s="58" t="e">
        <f>K26+K29</f>
        <v>#VALUE!</v>
      </c>
      <c r="L42" s="58" t="e">
        <f>L26+L29</f>
        <v>#VALUE!</v>
      </c>
    </row>
    <row r="43" spans="2:12" ht="15.75" thickBot="1" x14ac:dyDescent="0.3">
      <c r="B43" s="8"/>
      <c r="C43" s="8"/>
      <c r="D43" s="310"/>
      <c r="E43" s="169" t="s">
        <v>95</v>
      </c>
      <c r="F43" s="24">
        <f>F33+F36</f>
        <v>0</v>
      </c>
      <c r="G43" s="24">
        <f>G33+G36</f>
        <v>0</v>
      </c>
      <c r="H43" s="8"/>
      <c r="I43" s="307"/>
      <c r="J43" s="24" t="s">
        <v>95</v>
      </c>
      <c r="K43" s="24">
        <f>K33+K36</f>
        <v>0</v>
      </c>
      <c r="L43" s="24">
        <f>L33+L36</f>
        <v>0</v>
      </c>
    </row>
    <row r="44" spans="2:12" ht="15.75" thickBot="1" x14ac:dyDescent="0.3">
      <c r="B44" s="8"/>
      <c r="C44" s="8"/>
      <c r="D44" s="310"/>
      <c r="E44" s="169" t="s">
        <v>96</v>
      </c>
      <c r="F44" s="24">
        <f>F40</f>
        <v>0</v>
      </c>
      <c r="G44" s="24">
        <f>G40</f>
        <v>0</v>
      </c>
      <c r="H44" s="18"/>
      <c r="I44" s="307"/>
      <c r="J44" s="24" t="s">
        <v>96</v>
      </c>
      <c r="K44" s="24">
        <f>K40</f>
        <v>0</v>
      </c>
      <c r="L44" s="24">
        <f>L40</f>
        <v>0</v>
      </c>
    </row>
    <row r="45" spans="2:12" ht="16.5" thickBot="1" x14ac:dyDescent="0.3">
      <c r="B45" s="17"/>
      <c r="C45" s="8"/>
      <c r="D45" s="310"/>
      <c r="E45" s="8"/>
      <c r="F45" s="8"/>
      <c r="G45" s="8"/>
      <c r="H45" s="8"/>
      <c r="I45" s="307"/>
      <c r="J45" s="8"/>
      <c r="K45" s="8"/>
      <c r="L45" s="8"/>
    </row>
    <row r="46" spans="2:12" ht="16.5" thickBot="1" x14ac:dyDescent="0.3">
      <c r="B46" s="1"/>
      <c r="C46" s="8"/>
      <c r="D46" s="311"/>
      <c r="E46" s="218" t="s">
        <v>97</v>
      </c>
      <c r="F46" s="220">
        <f>SUM(F42:F44)</f>
        <v>0</v>
      </c>
      <c r="G46" s="221">
        <f>SUM(G42:G44)</f>
        <v>0</v>
      </c>
      <c r="H46" s="8"/>
      <c r="I46" s="308"/>
      <c r="J46" s="219" t="s">
        <v>97</v>
      </c>
      <c r="K46" s="220" t="e">
        <f>SUM(K42:K44)</f>
        <v>#VALUE!</v>
      </c>
      <c r="L46" s="221" t="e">
        <f>SUM(L42:L44)</f>
        <v>#VALUE!</v>
      </c>
    </row>
  </sheetData>
  <sheetProtection algorithmName="SHA-512" hashValue="bWdEn8RDuaxNJKRyv9GwhHT9zff4nusO2SWHNi4H1mzLaN6kA8HwVatJXaV5cSw2BI/DSV3OJrUN1d9j/1Ny1A==" saltValue="qVhTVCoxziZE3fX3aI/NrQ==" spinCount="100000" sheet="1" objects="1" scenarios="1" selectLockedCells="1" selectUnlockedCells="1"/>
  <mergeCells count="7">
    <mergeCell ref="I42:I46"/>
    <mergeCell ref="D42:D46"/>
    <mergeCell ref="B18:G18"/>
    <mergeCell ref="I18:N18"/>
    <mergeCell ref="B24:B29"/>
    <mergeCell ref="B31:B36"/>
    <mergeCell ref="B38:B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D2CAD23D7972C4AA568123EDB20D5E7" ma:contentTypeVersion="19" ma:contentTypeDescription="Create a new document." ma:contentTypeScope="" ma:versionID="3ddb264cd1d8379fa243731a9f350972">
  <xsd:schema xmlns:xsd="http://www.w3.org/2001/XMLSchema" xmlns:xs="http://www.w3.org/2001/XMLSchema" xmlns:p="http://schemas.microsoft.com/office/2006/metadata/properties" xmlns:ns2="5742d57d-2c17-4fb0-91f0-23904aa490a0" xmlns:ns3="5f064ac2-8dfd-4793-97f4-5e88b873c05e" targetNamespace="http://schemas.microsoft.com/office/2006/metadata/properties" ma:root="true" ma:fieldsID="07c43079a7d7c05396b33b3aec3b8ef0" ns2:_="" ns3:_="">
    <xsd:import namespace="5742d57d-2c17-4fb0-91f0-23904aa490a0"/>
    <xsd:import namespace="5f064ac2-8dfd-4793-97f4-5e88b873c05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OCR"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2d57d-2c17-4fb0-91f0-23904aa490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08eac9d-3c9a-440c-b7b7-0761e7e0d54d}" ma:internalName="TaxCatchAll" ma:showField="CatchAllData" ma:web="5742d57d-2c17-4fb0-91f0-23904aa490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064ac2-8dfd-4793-97f4-5e88b873c05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d1b9b15-6ca2-435f-87bd-c880ab911653"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Location" ma:index="28"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5742d57d-2c17-4fb0-91f0-23904aa490a0">
      <UserInfo>
        <DisplayName/>
        <AccountId xsi:nil="true"/>
        <AccountType/>
      </UserInfo>
    </SharedWithUsers>
    <lcf76f155ced4ddcb4097134ff3c332f xmlns="5f064ac2-8dfd-4793-97f4-5e88b873c05e">
      <Terms xmlns="http://schemas.microsoft.com/office/infopath/2007/PartnerControls"/>
    </lcf76f155ced4ddcb4097134ff3c332f>
    <TaxCatchAll xmlns="5742d57d-2c17-4fb0-91f0-23904aa490a0"/>
  </documentManagement>
</p:properties>
</file>

<file path=customXml/itemProps1.xml><?xml version="1.0" encoding="utf-8"?>
<ds:datastoreItem xmlns:ds="http://schemas.openxmlformats.org/officeDocument/2006/customXml" ds:itemID="{A769C700-C927-441A-A243-CEA22E2A63D3}">
  <ds:schemaRefs>
    <ds:schemaRef ds:uri="http://schemas.microsoft.com/sharepoint/events"/>
  </ds:schemaRefs>
</ds:datastoreItem>
</file>

<file path=customXml/itemProps2.xml><?xml version="1.0" encoding="utf-8"?>
<ds:datastoreItem xmlns:ds="http://schemas.openxmlformats.org/officeDocument/2006/customXml" ds:itemID="{3769AF32-ACA8-4AD9-B515-ED85C9281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42d57d-2c17-4fb0-91f0-23904aa490a0"/>
    <ds:schemaRef ds:uri="5f064ac2-8dfd-4793-97f4-5e88b873c0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CF5261-F142-4582-80A3-5D9A073FF735}">
  <ds:schemaRefs>
    <ds:schemaRef ds:uri="http://schemas.microsoft.com/sharepoint/v3/contenttype/forms"/>
  </ds:schemaRefs>
</ds:datastoreItem>
</file>

<file path=customXml/itemProps4.xml><?xml version="1.0" encoding="utf-8"?>
<ds:datastoreItem xmlns:ds="http://schemas.openxmlformats.org/officeDocument/2006/customXml" ds:itemID="{DC913D04-596C-4B57-BAB2-9C484C447D9B}">
  <ds:schemaRefs>
    <ds:schemaRef ds:uri="http://purl.org/dc/elements/1.1/"/>
    <ds:schemaRef ds:uri="http://purl.org/dc/dcmitype/"/>
    <ds:schemaRef ds:uri="http://www.w3.org/XML/1998/namespace"/>
    <ds:schemaRef ds:uri="http://purl.org/dc/terms/"/>
    <ds:schemaRef ds:uri="http://schemas.microsoft.com/office/2006/metadata/properties"/>
    <ds:schemaRef ds:uri="5f064ac2-8dfd-4793-97f4-5e88b873c05e"/>
    <ds:schemaRef ds:uri="http://schemas.openxmlformats.org/package/2006/metadata/core-properties"/>
    <ds:schemaRef ds:uri="http://schemas.microsoft.com/office/2006/documentManagement/types"/>
    <ds:schemaRef ds:uri="http://schemas.microsoft.com/office/infopath/2007/PartnerControls"/>
    <ds:schemaRef ds:uri="5742d57d-2c17-4fb0-91f0-23904aa490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34</vt:i4>
      </vt:variant>
    </vt:vector>
  </HeadingPairs>
  <TitlesOfParts>
    <vt:vector size="36" baseType="lpstr">
      <vt:lpstr>Expected Billing Calculator</vt:lpstr>
      <vt:lpstr>BillingCalculationDetail</vt:lpstr>
      <vt:lpstr>AvailableHrs_ActualProductivity</vt:lpstr>
      <vt:lpstr>BH_SPD_FTEs_U3</vt:lpstr>
      <vt:lpstr>BH_SPD_FTEs_U4</vt:lpstr>
      <vt:lpstr>BH_SPD_HrsNeeded_InClinic</vt:lpstr>
      <vt:lpstr>BH_SPD_HrsNeeded_OutClinic</vt:lpstr>
      <vt:lpstr>BH_SPD_PercentByU3</vt:lpstr>
      <vt:lpstr>BH_SPD_PercentByU4</vt:lpstr>
      <vt:lpstr>BH_SPD_PercentU4</vt:lpstr>
      <vt:lpstr>BillCollectRate_Actual</vt:lpstr>
      <vt:lpstr>BillCollectRate_Target</vt:lpstr>
      <vt:lpstr>Dx_FTEs_U3</vt:lpstr>
      <vt:lpstr>Dx_HrsNeeded_InClinic</vt:lpstr>
      <vt:lpstr>Dx_HrsNeeded_OutClinic</vt:lpstr>
      <vt:lpstr>Percent_CMOMedicaid</vt:lpstr>
      <vt:lpstr>Percent_FFSMedicaid</vt:lpstr>
      <vt:lpstr>Percent_InClinic</vt:lpstr>
      <vt:lpstr>Percent_OutClinic</vt:lpstr>
      <vt:lpstr>Percent_Uninsured</vt:lpstr>
      <vt:lpstr>'Expected Billing Calculator'!Print_Area</vt:lpstr>
      <vt:lpstr>Supp_FTEs_U4</vt:lpstr>
      <vt:lpstr>Supp_FTEs_U5</vt:lpstr>
      <vt:lpstr>Supp_HrsNeeded_InClinic</vt:lpstr>
      <vt:lpstr>Supp_Percent_InClinic</vt:lpstr>
      <vt:lpstr>Supp_Percent_OutClnic</vt:lpstr>
      <vt:lpstr>SuppAvailableHrs_ActualProd</vt:lpstr>
      <vt:lpstr>Support_HrsNeeded_OutClinic</vt:lpstr>
      <vt:lpstr>Support_PercentByU4</vt:lpstr>
      <vt:lpstr>Support_PercentByU5</vt:lpstr>
      <vt:lpstr>U3_Hr_InClnicRate</vt:lpstr>
      <vt:lpstr>U3_Hr_OutClinicRate</vt:lpstr>
      <vt:lpstr>U4_Hr_InClinicRate</vt:lpstr>
      <vt:lpstr>U4_Hr_OutClinicRate</vt:lpstr>
      <vt:lpstr>U5_Hr_InClinicRate</vt:lpstr>
      <vt:lpstr>U5_Hr_OutClinicRate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Gault, Chris</dc:creator>
  <cp:keywords/>
  <dc:description/>
  <cp:lastModifiedBy>Ruppersburg, Maxwell</cp:lastModifiedBy>
  <cp:revision/>
  <dcterms:created xsi:type="dcterms:W3CDTF">2024-09-18T10:10:11Z</dcterms:created>
  <dcterms:modified xsi:type="dcterms:W3CDTF">2024-12-07T17:16:52Z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0x0101004D2CAD23D7972C4AA568123EDB20D5E7</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dlc_DocIdItemGuid">
    <vt:lpwstr>39037fe3-f5f9-4ab8-a519-ff3daeeed3e6</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